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mc:AlternateContent xmlns:mc="http://schemas.openxmlformats.org/markup-compatibility/2006">
    <mc:Choice Requires="x15">
      <x15ac:absPath xmlns:x15ac="http://schemas.microsoft.com/office/spreadsheetml/2010/11/ac" url="https://cascadeenergyinc.sharepoint.com/sites/DOE/Better Plants/2024 Aug - WW VINPLT/Materials for Sessions/"/>
    </mc:Choice>
  </mc:AlternateContent>
  <xr:revisionPtr revIDLastSave="312" documentId="8_{701CD675-E0F4-4670-AAF3-BB1E5A9C1974}" xr6:coauthVersionLast="47" xr6:coauthVersionMax="47" xr10:uidLastSave="{BF354D79-B113-4FD6-BA03-B064E5FAD084}"/>
  <bookViews>
    <workbookView xWindow="-28920" yWindow="-105" windowWidth="29040" windowHeight="16440" activeTab="8" xr2:uid="{00000000-000D-0000-FFFF-FFFF00000000}"/>
  </bookViews>
  <sheets>
    <sheet name="Energy Projects" sheetId="3" r:id="rId1"/>
    <sheet name="SEM Practices" sheetId="1" state="hidden" r:id="rId2"/>
    <sheet name="RangeOptions" sheetId="4" state="hidden" r:id="rId3"/>
    <sheet name="Calc Summary" sheetId="7" r:id="rId4"/>
    <sheet name="1" sheetId="9" r:id="rId5"/>
    <sheet name="2" sheetId="10" r:id="rId6"/>
    <sheet name="3" sheetId="11" r:id="rId7"/>
    <sheet name="4" sheetId="12" r:id="rId8"/>
    <sheet name="5" sheetId="13" r:id="rId9"/>
    <sheet name="6" sheetId="14" r:id="rId10"/>
    <sheet name="7" sheetId="15" r:id="rId11"/>
    <sheet name="8" sheetId="16" r:id="rId12"/>
    <sheet name="9" sheetId="17" r:id="rId13"/>
    <sheet name="10" sheetId="18" r:id="rId14"/>
    <sheet name="Handout" sheetId="19" r:id="rId15"/>
    <sheet name="Lookup Tables" sheetId="20" r:id="rId16"/>
    <sheet name="Efficiency Reference" sheetId="21" r:id="rId17"/>
    <sheet name="Abbreviations" sheetId="6" r:id="rId18"/>
  </sheets>
  <externalReferences>
    <externalReference r:id="rId19"/>
    <externalReference r:id="rId20"/>
    <externalReference r:id="rId21"/>
    <externalReference r:id="rId22"/>
    <externalReference r:id="rId23"/>
  </externalReferences>
  <definedNames>
    <definedName name="_56F9DC9755BA473782653E2940F9FormId">"unkxeYmyV06bFTuJoUL9XtLWkAejbg5Jm0EiFvCxibhURTlRTFgxRFFCMFkzWVJYUUhMMlZST1FOMyQlQCN0PWcu"</definedName>
    <definedName name="_56F9DC9755BA473782653E2940F9ResponseSheet">"Form1"</definedName>
    <definedName name="_56F9DC9755BA473782653E2940F9SourceDocId">"{3355cf14-c5cf-46bf-88ed-5d838b37547b}"</definedName>
    <definedName name="_xlnm._FilterDatabase" localSheetId="0" hidden="1">'Energy Projects'!$C$6:$Z$206</definedName>
    <definedName name="_xlnm._FilterDatabase" localSheetId="1" hidden="1">'SEM Practices'!$C$4:$H$104</definedName>
    <definedName name="Allprocesses" localSheetId="4">OFFSET(firstprocess,0,0,(ProcessCount),1)</definedName>
    <definedName name="Allprocesses" localSheetId="5">OFFSET(firstprocess,0,0,(ProcessCount),1)</definedName>
    <definedName name="Allprocesses" localSheetId="6">OFFSET(firstprocess,0,0,(ProcessCount),1)</definedName>
    <definedName name="Allprocesses" localSheetId="8">OFFSET(firstprocess,0,0,(ProcessCount),1)</definedName>
    <definedName name="Allprocesses" localSheetId="9">OFFSET(firstprocess,0,0,(ProcessCount),1)</definedName>
    <definedName name="Allprocesses" localSheetId="10">OFFSET(firstprocess,0,0,(ProcessCount),1)</definedName>
    <definedName name="Allprocesses" localSheetId="12">OFFSET(firstprocess,0,0,(ProcessCount),1)</definedName>
    <definedName name="Allprocesses" localSheetId="14">OFFSET(firstprocess,0,0,(ProcessCount),1)</definedName>
    <definedName name="Allprocesses">OFFSET(firstprocess,0,0,(ProcessCount),1)</definedName>
    <definedName name="BackslidingRisk">OFFSET(RangeOptions!$G$2,1,0,COUNTA(RangeOptions!$G$3:$G$17),1)</definedName>
    <definedName name="CAI1_">'[1]Master Outputs'!$P$186</definedName>
    <definedName name="CAI5_">'[2]Master Outputs'!$O$154</definedName>
    <definedName name="Call1">'[1]Master Outputs'!$B$134</definedName>
    <definedName name="Call2">'[1]Master Outputs'!$B$135</definedName>
    <definedName name="Call3">'[1]Master Outputs'!$B$136</definedName>
    <definedName name="Call4">'[1]Master Outputs'!$B$137</definedName>
    <definedName name="Call5">'[1]Master Outputs'!$B$138</definedName>
    <definedName name="Call6">'[1]Master Outputs'!$B$139</definedName>
    <definedName name="Categories">[3]Categories!$C$6:$C$37</definedName>
    <definedName name="CHAMP">'[2]Master Outputs'!$B$21</definedName>
    <definedName name="Climate">[1]RTUs!$AG$60:$AG$64</definedName>
    <definedName name="CompressorPrintAll" localSheetId="4">CompressorPrint1 &amp; CompressorPrint1b</definedName>
    <definedName name="CompressorPrintAll" localSheetId="5">CompressorPrint1 &amp; CompressorPrint1b</definedName>
    <definedName name="CompressorPrintAll" localSheetId="6">CompressorPrint1 &amp; CompressorPrint1b</definedName>
    <definedName name="CompressorPrintAll" localSheetId="8">CompressorPrint1 &amp; CompressorPrint1b</definedName>
    <definedName name="CompressorPrintAll" localSheetId="9">CompressorPrint1 &amp; CompressorPrint1b</definedName>
    <definedName name="CompressorPrintAll" localSheetId="10">CompressorPrint1 &amp; CompressorPrint1b</definedName>
    <definedName name="CompressorPrintAll" localSheetId="12">CompressorPrint1 &amp; CompressorPrint1b</definedName>
    <definedName name="CompressorPrintAll" localSheetId="14">CompressorPrint1 &amp; CompressorPrint1b</definedName>
    <definedName name="CompressorPrintAll">CompressorPrint1 &amp; CompressorPrint1b</definedName>
    <definedName name="CondenserHeaders">[2]Condensers!$H$20,[2]Condensers!$H$44,[2]Condensers!$H$47,[2]Condensers!$H$50:$X$50,[2]Condensers!$H$23,[2]Condensers!$H$26,[2]Condensers!$H$29,[2]Condensers!$H$32,[2]Condensers!$H$35,[2]Condensers!$H$38,[2]Condensers!$H$41</definedName>
    <definedName name="Contacts">OFFSET('[2]Site Contact Info'!$O$14,0,0,COUNTA('[2]Site Contact Info'!$O:$O),1)</definedName>
    <definedName name="ContactsTable">OFFSET('[2]Site Contact Info'!$O$14,0,0,COUNTA('[2]Site Contact Info'!$O:$O),6)</definedName>
    <definedName name="CORPName">'[2]Master Outputs'!$B$36</definedName>
    <definedName name="Decision">OFFSET(RangeOptions!$E$2,1,0,COUNTA(RangeOptions!$E$3:$E$17),1)</definedName>
    <definedName name="DemandCharge1">'[4]Electric Rate Structure'!$C$12</definedName>
    <definedName name="DemandPeriod">[4]Lists!$L$3:$L$4</definedName>
    <definedName name="Econ">[1]RTUs!$AG$49:$AG$51</definedName>
    <definedName name="EffortRequired">OFFSET(RangeOptions!$D$2,1,0,COUNTA(RangeOptions!$D$3:$D$17),1)</definedName>
    <definedName name="ElectricityServiceCharge">'[4]Electric Rate Structure'!$C$5</definedName>
    <definedName name="elevation">[1]WCP!$D$5</definedName>
    <definedName name="EMClient">'[1]Master Outputs'!$B$16</definedName>
    <definedName name="EnergyCharge1">'[4]Electric Rate Structure'!$C$7</definedName>
    <definedName name="EnergyCharge1_2">'[4]Electric Rate Structure'!$C$8</definedName>
    <definedName name="EnergyCharge3">'[4]Electric Rate Structure'!$C$9</definedName>
    <definedName name="EnergyCharge4">'[4]Electric Rate Structure'!$C$10</definedName>
    <definedName name="EnergyImpact">OFFSET(RangeOptions!$B$2,1,0,COUNTA(RangeOptions!$B$3:$B$17),1)</definedName>
    <definedName name="EnergyType">OFFSET(RangeOptions!$J$2,1,0,COUNTA(RangeOptions!$J$3:$J$17),1)</definedName>
    <definedName name="EnergyUseBreakdownHeader">'[2]Energy Summary'!$B$2:$E$2,'[2]Energy Summary'!$B$12:$C$12</definedName>
    <definedName name="ENGName">'[2]Master Outputs'!$B$43</definedName>
    <definedName name="EntryAIIncentive">'[1]Projects Entry'!$CC$191</definedName>
    <definedName name="EvapHeaders">[2]Evaporators!$B$8,[2]Evaporators!$B$20,[2]Evaporators!$B$26,[2]Evaporators!$B$32,[2]Evaporators!$B$38,[2]Evaporators!$B$44,[2]Evaporators!$B$50:$N$50</definedName>
    <definedName name="FanOper">[1]RTUs!$AG$45:$AG$47</definedName>
    <definedName name="LightingZones">[2]Lighting!$H$26,[2]Lighting!$H$31,[2]Lighting!$H$36,[2]Lighting!$H$41,[2]Lighting!$H$46,[2]Lighting!$H$51,[2]Lighting!$H$116,[2]Lighting!$H$121,[2]Lighting!$H$126,[2]Lighting!$H$126,[2]Lighting!$H$126,[2]Lighting!$H$111,[2]Lighting!$H$106,[2]Lighting!$H$101,[2]Lighting!$H$96,[2]Lighting!$H$91,[2]Lighting!$H$86,[2]Lighting!$H$81,[2]Lighting!$H$76,[2]Lighting!$H$71,[2]Lighting!$H$61,[2]Lighting!$H$56,[2]Lighting!$H$66</definedName>
    <definedName name="MyData">[5]AMIData!$C$8:$Z$5000</definedName>
    <definedName name="NewSavingSummaryHeader">'[1]obsolete Savings Summary'!$B$6,'[1]obsolete Savings Summary'!$B$14</definedName>
    <definedName name="norevisit">'[1]Projects Entry'!$CF$1</definedName>
    <definedName name="numbercomplete">'[1]Projects Entry'!$CF$2</definedName>
    <definedName name="numbergem">'[1]Projects Entry'!$CB$1</definedName>
    <definedName name="numberqh">'[1]Projects Entry'!$CB$2</definedName>
    <definedName name="numbersfl">'[1]Projects Entry'!$CD$2</definedName>
    <definedName name="numberstrategic">'[1]Projects Entry'!$CD$1</definedName>
    <definedName name="OP_CHAMP">'[2]Master Outputs'!$B$90</definedName>
    <definedName name="ParticipantsHeader">'[2]Site Contact Info'!$J$4:$L$4,'[2]Site Contact Info'!$J$10:$L$10</definedName>
    <definedName name="PersistenceStrategy">OFFSET(RangeOptions!$H$2,1,0,COUNTA(RangeOptions!$H$3:$H$17),1)</definedName>
    <definedName name="PowerFactorCharge1">'[4]Electric Rate Structure'!$C$14</definedName>
    <definedName name="Program">'[2]Master Outputs'!$B$6</definedName>
    <definedName name="ProgramContactNames">OFFSET([1]Contacts!$AB$23,0,0,COUNTA([1]!ProgramContacts[Name]),1)</definedName>
    <definedName name="ReactivePowerUnits">[4]Lists!$N$3:$N$4</definedName>
    <definedName name="Recurring">OFFSET(RangeOptions!$K$2,1,0,COUNTA(RangeOptions!$K$3:$K$17),1)</definedName>
    <definedName name="ReqCompDays">'[1]Master Outputs'!$B$17</definedName>
    <definedName name="RTU_headers">[1]RTUs!$B$15,[1]RTUs!$B$47</definedName>
    <definedName name="SavingSummaryHeader">'[2]Savings Summary'!$B$3,'[2]Savings Summary'!$B$12,'[2]Savings Summary'!$B$22</definedName>
    <definedName name="SpaceTemp">[1]RTUs!$AG$53:$AG$58</definedName>
    <definedName name="SponsoredBy">'[1]Master Outputs'!$B$7</definedName>
    <definedName name="StartDate">'[1]Master Outputs'!$B$130</definedName>
    <definedName name="Status">OFFSET(RangeOptions!$F$2,1,0,COUNTA(RangeOptions!$F$3:$F$17),1)</definedName>
    <definedName name="StrategyImplemented">OFFSET(RangeOptions!$I$2,1,0,COUNTA(RangeOptions!$I$3:$I$17),1)</definedName>
    <definedName name="SubSystems">OFFSET('[2]Action Items'!$J$3,0,0,COUNTA('[2]Action Items'!$J:$J),1)</definedName>
    <definedName name="SuctionHeaders">[2]Compressors!$K$18,[2]Compressors!$K$21,[2]Compressors!$K$24,[2]Compressors!$K$27,[2]Compressors!$K$42,[2]Compressors!$K$45,[2]Compressors!$K$49:$AB$49,[2]Compressors!$K$30,[2]Compressors!$K$33,[2]Compressors!$K$36,[2]Compressors!$K$39</definedName>
    <definedName name="System">OFFSET(RangeOptions!$C$2,1,0,COUNTA(RangeOptions!$C$3:$C$27),1)</definedName>
    <definedName name="TECHName">'[2]Master Outputs'!$B$49</definedName>
    <definedName name="TuneUPEffort">'[2]Master Outputs'!$B$9</definedName>
    <definedName name="Utility">'[2]Master Outputs'!$B$4</definedName>
    <definedName name="WorksheetChange">'[2]Site Contact Info'!$C$12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13" l="1"/>
  <c r="B48" i="13"/>
  <c r="C49" i="10" l="1"/>
  <c r="C25" i="9"/>
  <c r="C19" i="9"/>
  <c r="F24" i="20"/>
  <c r="C43" i="13" s="1"/>
  <c r="C28" i="10"/>
  <c r="B52" i="14"/>
  <c r="B33" i="14"/>
  <c r="B37" i="15"/>
  <c r="B35" i="17"/>
  <c r="B24" i="17"/>
  <c r="B34" i="18"/>
  <c r="B51" i="11"/>
  <c r="B33" i="11"/>
  <c r="B60" i="10"/>
  <c r="B44" i="10"/>
  <c r="B34" i="9"/>
  <c r="B53" i="10"/>
  <c r="B38" i="10"/>
  <c r="B54" i="10" s="1"/>
  <c r="B27" i="14"/>
  <c r="B27" i="13"/>
  <c r="B27" i="11"/>
  <c r="B18" i="9"/>
  <c r="B21" i="9" s="1"/>
  <c r="L7" i="3"/>
  <c r="B46" i="13"/>
  <c r="B39" i="13"/>
  <c r="B32" i="18"/>
  <c r="B33" i="18" s="1"/>
  <c r="B26" i="18"/>
  <c r="C23" i="18"/>
  <c r="B23" i="18"/>
  <c r="B25" i="18" s="1"/>
  <c r="A23" i="18"/>
  <c r="B22" i="18"/>
  <c r="B27" i="18" s="1"/>
  <c r="B28" i="18" s="1"/>
  <c r="B19" i="18"/>
  <c r="B20" i="18" s="1"/>
  <c r="B18" i="18"/>
  <c r="B17" i="18"/>
  <c r="B16" i="18"/>
  <c r="B15" i="18"/>
  <c r="C30" i="17"/>
  <c r="B30" i="17"/>
  <c r="B28" i="17"/>
  <c r="B27" i="17"/>
  <c r="C22" i="17"/>
  <c r="B22" i="17"/>
  <c r="A22" i="17"/>
  <c r="C20" i="17"/>
  <c r="B20" i="17"/>
  <c r="B21" i="17" s="1"/>
  <c r="B23" i="17" s="1"/>
  <c r="A20" i="17"/>
  <c r="C17" i="17"/>
  <c r="B17" i="17"/>
  <c r="B14" i="17"/>
  <c r="B31" i="16"/>
  <c r="B25" i="16"/>
  <c r="C24" i="16"/>
  <c r="B24" i="16"/>
  <c r="B22" i="16"/>
  <c r="B29" i="16" s="1"/>
  <c r="B32" i="16" s="1"/>
  <c r="I10" i="7" s="1"/>
  <c r="B19" i="16"/>
  <c r="B18" i="16"/>
  <c r="D35" i="15"/>
  <c r="B35" i="15"/>
  <c r="C33" i="15"/>
  <c r="E32" i="15"/>
  <c r="D32" i="15"/>
  <c r="D33" i="15" s="1"/>
  <c r="C32" i="15"/>
  <c r="C35" i="15" s="1"/>
  <c r="B32" i="15"/>
  <c r="B33" i="15" s="1"/>
  <c r="D29" i="15"/>
  <c r="C29" i="15"/>
  <c r="B29" i="15"/>
  <c r="E27" i="15"/>
  <c r="C22" i="15"/>
  <c r="E21" i="15"/>
  <c r="D21" i="15"/>
  <c r="D22" i="15" s="1"/>
  <c r="C21" i="15"/>
  <c r="B21" i="15"/>
  <c r="B22" i="15" s="1"/>
  <c r="E18" i="15"/>
  <c r="D18" i="15"/>
  <c r="C18" i="15"/>
  <c r="B18" i="15"/>
  <c r="D17" i="15"/>
  <c r="D19" i="15" s="1"/>
  <c r="B17" i="15"/>
  <c r="B19" i="15" s="1"/>
  <c r="D16" i="15"/>
  <c r="C16" i="15"/>
  <c r="C17" i="15" s="1"/>
  <c r="C19" i="15" s="1"/>
  <c r="B16" i="15"/>
  <c r="B51" i="14"/>
  <c r="C50" i="14"/>
  <c r="B50" i="14"/>
  <c r="C47" i="14"/>
  <c r="B47" i="14"/>
  <c r="B46" i="14" a="1"/>
  <c r="B46" i="14" s="1"/>
  <c r="B43" i="14"/>
  <c r="B41" i="14"/>
  <c r="B40" i="14"/>
  <c r="C31" i="14"/>
  <c r="B31" i="14"/>
  <c r="B32" i="14" s="1"/>
  <c r="C28" i="14"/>
  <c r="B28" i="14"/>
  <c r="B44" i="14"/>
  <c r="B22" i="14"/>
  <c r="B20" i="14"/>
  <c r="B23" i="14" s="1"/>
  <c r="B18" i="14"/>
  <c r="B19" i="14" s="1"/>
  <c r="B37" i="14" s="1"/>
  <c r="C17" i="14"/>
  <c r="B17" i="14"/>
  <c r="B16" i="14"/>
  <c r="B15" i="14"/>
  <c r="B53" i="13"/>
  <c r="C52" i="13"/>
  <c r="B52" i="13"/>
  <c r="C49" i="13"/>
  <c r="B49" i="13"/>
  <c r="B45" i="13"/>
  <c r="B43" i="13"/>
  <c r="B42" i="13"/>
  <c r="B41" i="13"/>
  <c r="C38" i="13"/>
  <c r="B38" i="13"/>
  <c r="B32" i="13"/>
  <c r="C31" i="13"/>
  <c r="B31" i="13"/>
  <c r="C28" i="13"/>
  <c r="B28" i="13"/>
  <c r="C17" i="13"/>
  <c r="B17" i="13"/>
  <c r="B18" i="13"/>
  <c r="C36" i="12"/>
  <c r="E35" i="12"/>
  <c r="D35" i="12"/>
  <c r="C35" i="12"/>
  <c r="B35" i="12"/>
  <c r="D34" i="12"/>
  <c r="D36" i="12" s="1"/>
  <c r="D37" i="12" s="1"/>
  <c r="C34" i="12"/>
  <c r="B34" i="12"/>
  <c r="B36" i="12" s="1"/>
  <c r="B37" i="12" s="1"/>
  <c r="D32" i="12"/>
  <c r="B32" i="12"/>
  <c r="D26" i="12"/>
  <c r="D27" i="12" s="1"/>
  <c r="E25" i="12"/>
  <c r="D25" i="12"/>
  <c r="C25" i="12"/>
  <c r="C26" i="12" s="1"/>
  <c r="C27" i="12" s="1"/>
  <c r="B25" i="12"/>
  <c r="B26" i="12" s="1"/>
  <c r="D23" i="12"/>
  <c r="C23" i="12"/>
  <c r="C32" i="12" s="1"/>
  <c r="B23" i="12"/>
  <c r="D19" i="12"/>
  <c r="C19" i="12"/>
  <c r="B19" i="12"/>
  <c r="C49" i="11"/>
  <c r="B49" i="11"/>
  <c r="B50" i="11" s="1"/>
  <c r="C46" i="11"/>
  <c r="B46" i="11"/>
  <c r="B45" i="11" a="1"/>
  <c r="B45" i="11" s="1"/>
  <c r="B44" i="11"/>
  <c r="B42" i="11"/>
  <c r="C40" i="11"/>
  <c r="B40" i="11"/>
  <c r="B39" i="11"/>
  <c r="C31" i="11"/>
  <c r="B31" i="11"/>
  <c r="B32" i="11" s="1"/>
  <c r="C28" i="11"/>
  <c r="B28" i="11"/>
  <c r="B43" i="11"/>
  <c r="C22" i="11"/>
  <c r="B22" i="11"/>
  <c r="B20" i="11"/>
  <c r="B38" i="11" s="1"/>
  <c r="C19" i="11"/>
  <c r="B19" i="11"/>
  <c r="C18" i="11"/>
  <c r="B18" i="11"/>
  <c r="B17" i="11"/>
  <c r="B16" i="11"/>
  <c r="B37" i="11" s="1"/>
  <c r="B14" i="11"/>
  <c r="B59" i="10"/>
  <c r="C58" i="10"/>
  <c r="B58" i="10"/>
  <c r="C55" i="10"/>
  <c r="B55" i="10"/>
  <c r="B52" i="10"/>
  <c r="B50" i="10"/>
  <c r="B49" i="10"/>
  <c r="B43" i="10"/>
  <c r="C42" i="10"/>
  <c r="B42" i="10"/>
  <c r="C39" i="10"/>
  <c r="B39" i="10"/>
  <c r="B32" i="10"/>
  <c r="C30" i="10"/>
  <c r="B30" i="10"/>
  <c r="B28" i="10"/>
  <c r="B31" i="10" s="1"/>
  <c r="B48" i="10" s="1"/>
  <c r="A27" i="10"/>
  <c r="B22" i="10"/>
  <c r="B21" i="10"/>
  <c r="B19" i="10" s="1"/>
  <c r="B20" i="10"/>
  <c r="B18" i="10"/>
  <c r="B23" i="10" s="1"/>
  <c r="C17" i="10"/>
  <c r="B17" i="10"/>
  <c r="C16" i="10"/>
  <c r="B16" i="10"/>
  <c r="B15" i="10"/>
  <c r="B33" i="9"/>
  <c r="C32" i="9"/>
  <c r="B32" i="9"/>
  <c r="B31" i="9"/>
  <c r="B26" i="9"/>
  <c r="B25" i="9"/>
  <c r="B19" i="9"/>
  <c r="B16" i="9"/>
  <c r="C41" i="14" l="1"/>
  <c r="C22" i="14"/>
  <c r="C32" i="10"/>
  <c r="I12" i="7"/>
  <c r="B23" i="9"/>
  <c r="B27" i="9"/>
  <c r="B19" i="13"/>
  <c r="B23" i="13" s="1"/>
  <c r="B29" i="13" s="1"/>
  <c r="B23" i="15"/>
  <c r="B27" i="15"/>
  <c r="B30" i="15"/>
  <c r="B36" i="15" s="1"/>
  <c r="I9" i="7" s="1"/>
  <c r="B11" i="18"/>
  <c r="H12" i="7"/>
  <c r="C23" i="15"/>
  <c r="C27" i="15"/>
  <c r="D27" i="15"/>
  <c r="D30" i="15"/>
  <c r="D36" i="15" s="1"/>
  <c r="D23" i="15"/>
  <c r="B47" i="10"/>
  <c r="B51" i="10" s="1"/>
  <c r="B56" i="10" s="1"/>
  <c r="I4" i="7" s="1"/>
  <c r="B24" i="10"/>
  <c r="B27" i="12"/>
  <c r="B28" i="12" s="1"/>
  <c r="B29" i="14"/>
  <c r="H8" i="7" s="1"/>
  <c r="C37" i="12"/>
  <c r="B29" i="17"/>
  <c r="B31" i="17" s="1"/>
  <c r="B18" i="17"/>
  <c r="B41" i="11"/>
  <c r="B47" i="11" s="1"/>
  <c r="I5" i="7" s="1"/>
  <c r="B38" i="12"/>
  <c r="I6" i="7" s="1"/>
  <c r="C30" i="15"/>
  <c r="C36" i="15" s="1"/>
  <c r="B39" i="14"/>
  <c r="B42" i="14" s="1"/>
  <c r="B48" i="14" s="1"/>
  <c r="I8" i="7" s="1"/>
  <c r="B26" i="16"/>
  <c r="B23" i="11"/>
  <c r="B29" i="11" s="1"/>
  <c r="B33" i="17"/>
  <c r="B34" i="17" s="1"/>
  <c r="B27" i="10"/>
  <c r="B34" i="10" s="1"/>
  <c r="B40" i="10" s="1"/>
  <c r="BK29" i="3"/>
  <c r="BJ29" i="3"/>
  <c r="BI29" i="3"/>
  <c r="BH29" i="3"/>
  <c r="BG29" i="3"/>
  <c r="BF29" i="3"/>
  <c r="BE29" i="3"/>
  <c r="BD29" i="3"/>
  <c r="BC29" i="3"/>
  <c r="BB29" i="3"/>
  <c r="BA29" i="3"/>
  <c r="AZ29" i="3"/>
  <c r="AY29" i="3"/>
  <c r="AX29" i="3"/>
  <c r="AW29" i="3"/>
  <c r="AV29" i="3"/>
  <c r="AU29" i="3"/>
  <c r="AT29" i="3"/>
  <c r="AS29" i="3"/>
  <c r="BK28" i="3"/>
  <c r="BJ28" i="3"/>
  <c r="BI28" i="3"/>
  <c r="BH28" i="3"/>
  <c r="BG28" i="3"/>
  <c r="BF28" i="3"/>
  <c r="BE28" i="3"/>
  <c r="BD28" i="3"/>
  <c r="BC28" i="3"/>
  <c r="BB28" i="3"/>
  <c r="BA28" i="3"/>
  <c r="AZ28" i="3"/>
  <c r="AY28" i="3"/>
  <c r="AX28" i="3"/>
  <c r="AW28" i="3"/>
  <c r="AV28" i="3"/>
  <c r="AU28" i="3"/>
  <c r="AT28" i="3"/>
  <c r="AS28" i="3"/>
  <c r="BK27" i="3"/>
  <c r="BJ27" i="3"/>
  <c r="BI27" i="3"/>
  <c r="BH27" i="3"/>
  <c r="BG27" i="3"/>
  <c r="BF27" i="3"/>
  <c r="BE27" i="3"/>
  <c r="BD27" i="3"/>
  <c r="BC27" i="3"/>
  <c r="BB27" i="3"/>
  <c r="BA27" i="3"/>
  <c r="AZ27" i="3"/>
  <c r="AY27" i="3"/>
  <c r="AX27" i="3"/>
  <c r="AW27" i="3"/>
  <c r="AV27" i="3"/>
  <c r="AU27" i="3"/>
  <c r="AT27" i="3"/>
  <c r="AS27" i="3"/>
  <c r="BK26" i="3"/>
  <c r="BJ26" i="3"/>
  <c r="BI26" i="3"/>
  <c r="BH26" i="3"/>
  <c r="BG26" i="3"/>
  <c r="BF26" i="3"/>
  <c r="BE26" i="3"/>
  <c r="BD26" i="3"/>
  <c r="BC26" i="3"/>
  <c r="BB26" i="3"/>
  <c r="BA26" i="3"/>
  <c r="AZ26" i="3"/>
  <c r="AY26" i="3"/>
  <c r="AX26" i="3"/>
  <c r="AW26" i="3"/>
  <c r="AV26" i="3"/>
  <c r="AU26" i="3"/>
  <c r="AT26" i="3"/>
  <c r="AS26" i="3"/>
  <c r="BK25" i="3"/>
  <c r="BJ25" i="3"/>
  <c r="BI25" i="3"/>
  <c r="BH25" i="3"/>
  <c r="BG25" i="3"/>
  <c r="BF25" i="3"/>
  <c r="BE25" i="3"/>
  <c r="BD25" i="3"/>
  <c r="BC25" i="3"/>
  <c r="BB25" i="3"/>
  <c r="BA25" i="3"/>
  <c r="AZ25" i="3"/>
  <c r="AY25" i="3"/>
  <c r="AX25" i="3"/>
  <c r="AW25" i="3"/>
  <c r="AV25" i="3"/>
  <c r="AU25" i="3"/>
  <c r="AT25" i="3"/>
  <c r="AS25" i="3"/>
  <c r="BK24" i="3"/>
  <c r="BJ24" i="3"/>
  <c r="BI24" i="3"/>
  <c r="BH24" i="3"/>
  <c r="BG24" i="3"/>
  <c r="BF24" i="3"/>
  <c r="BE24" i="3"/>
  <c r="BD24" i="3"/>
  <c r="BC24" i="3"/>
  <c r="BB24" i="3"/>
  <c r="BA24" i="3"/>
  <c r="AZ24" i="3"/>
  <c r="AY24" i="3"/>
  <c r="AX24" i="3"/>
  <c r="AW24" i="3"/>
  <c r="AV24" i="3"/>
  <c r="AU24" i="3"/>
  <c r="AT24" i="3"/>
  <c r="AS24" i="3"/>
  <c r="BK23" i="3"/>
  <c r="BJ23" i="3"/>
  <c r="BI23" i="3"/>
  <c r="BH23" i="3"/>
  <c r="BG23" i="3"/>
  <c r="BF23" i="3"/>
  <c r="BE23" i="3"/>
  <c r="BD23" i="3"/>
  <c r="BC23" i="3"/>
  <c r="BB23" i="3"/>
  <c r="BA23" i="3"/>
  <c r="AZ23" i="3"/>
  <c r="AY23" i="3"/>
  <c r="AX23" i="3"/>
  <c r="AW23" i="3"/>
  <c r="AV23" i="3"/>
  <c r="AU23" i="3"/>
  <c r="AT23" i="3"/>
  <c r="AS23" i="3"/>
  <c r="BK22" i="3"/>
  <c r="BJ22" i="3"/>
  <c r="BI22" i="3"/>
  <c r="BH22" i="3"/>
  <c r="BG22" i="3"/>
  <c r="BF22" i="3"/>
  <c r="BE22" i="3"/>
  <c r="BD22" i="3"/>
  <c r="BC22" i="3"/>
  <c r="BB22" i="3"/>
  <c r="BA22" i="3"/>
  <c r="AZ22" i="3"/>
  <c r="AY22" i="3"/>
  <c r="AX22" i="3"/>
  <c r="AW22" i="3"/>
  <c r="AV22" i="3"/>
  <c r="AU22" i="3"/>
  <c r="AT22" i="3"/>
  <c r="AS22" i="3"/>
  <c r="BK21" i="3"/>
  <c r="BJ21" i="3"/>
  <c r="BI21" i="3"/>
  <c r="BH21" i="3"/>
  <c r="BG21" i="3"/>
  <c r="BF21" i="3"/>
  <c r="BE21" i="3"/>
  <c r="BD21" i="3"/>
  <c r="BC21" i="3"/>
  <c r="BB21" i="3"/>
  <c r="BA21" i="3"/>
  <c r="AZ21" i="3"/>
  <c r="AY21" i="3"/>
  <c r="AX21" i="3"/>
  <c r="AW21" i="3"/>
  <c r="AV21" i="3"/>
  <c r="AU21" i="3"/>
  <c r="AT21" i="3"/>
  <c r="AS21" i="3"/>
  <c r="BK20" i="3"/>
  <c r="BJ20" i="3"/>
  <c r="BI20" i="3"/>
  <c r="BH20" i="3"/>
  <c r="BG20" i="3"/>
  <c r="BF20" i="3"/>
  <c r="BE20" i="3"/>
  <c r="BD20" i="3"/>
  <c r="BC20" i="3"/>
  <c r="BB20" i="3"/>
  <c r="BA20" i="3"/>
  <c r="AZ20" i="3"/>
  <c r="AY20" i="3"/>
  <c r="AX20" i="3"/>
  <c r="AW20" i="3"/>
  <c r="AV20" i="3"/>
  <c r="AU20" i="3"/>
  <c r="AT20" i="3"/>
  <c r="AS20" i="3"/>
  <c r="BK19" i="3"/>
  <c r="BJ19" i="3"/>
  <c r="BI19" i="3"/>
  <c r="BH19" i="3"/>
  <c r="BG19" i="3"/>
  <c r="BF19" i="3"/>
  <c r="BE19" i="3"/>
  <c r="BD19" i="3"/>
  <c r="BC19" i="3"/>
  <c r="BB19" i="3"/>
  <c r="BA19" i="3"/>
  <c r="AZ19" i="3"/>
  <c r="AY19" i="3"/>
  <c r="AX19" i="3"/>
  <c r="AW19" i="3"/>
  <c r="AV19" i="3"/>
  <c r="AU19" i="3"/>
  <c r="AT19" i="3"/>
  <c r="AS19" i="3"/>
  <c r="BK18" i="3"/>
  <c r="BJ18" i="3"/>
  <c r="BI18" i="3"/>
  <c r="BH18" i="3"/>
  <c r="BG18" i="3"/>
  <c r="BF18" i="3"/>
  <c r="BE18" i="3"/>
  <c r="BD18" i="3"/>
  <c r="BC18" i="3"/>
  <c r="BB18" i="3"/>
  <c r="BA18" i="3"/>
  <c r="AZ18" i="3"/>
  <c r="AY18" i="3"/>
  <c r="AX18" i="3"/>
  <c r="AW18" i="3"/>
  <c r="AV18" i="3"/>
  <c r="AU18" i="3"/>
  <c r="AT18" i="3"/>
  <c r="AS18" i="3"/>
  <c r="BK17" i="3"/>
  <c r="BJ17" i="3"/>
  <c r="BI17" i="3"/>
  <c r="BH17" i="3"/>
  <c r="BG17" i="3"/>
  <c r="BF17" i="3"/>
  <c r="BE17" i="3"/>
  <c r="BD17" i="3"/>
  <c r="BC17" i="3"/>
  <c r="BB17" i="3"/>
  <c r="BA17" i="3"/>
  <c r="AZ17" i="3"/>
  <c r="AY17" i="3"/>
  <c r="AX17" i="3"/>
  <c r="AW17" i="3"/>
  <c r="AV17" i="3"/>
  <c r="AU17" i="3"/>
  <c r="AT17" i="3"/>
  <c r="AS17" i="3"/>
  <c r="BK16" i="3"/>
  <c r="BJ16" i="3"/>
  <c r="BI16" i="3"/>
  <c r="BH16" i="3"/>
  <c r="BG16" i="3"/>
  <c r="BF16" i="3"/>
  <c r="BE16" i="3"/>
  <c r="BD16" i="3"/>
  <c r="BC16" i="3"/>
  <c r="BB16" i="3"/>
  <c r="BA16" i="3"/>
  <c r="AZ16" i="3"/>
  <c r="AY16" i="3"/>
  <c r="AX16" i="3"/>
  <c r="AW16" i="3"/>
  <c r="AV16" i="3"/>
  <c r="AU16" i="3"/>
  <c r="AT16" i="3"/>
  <c r="AS16" i="3"/>
  <c r="BK15" i="3"/>
  <c r="BJ15" i="3"/>
  <c r="BI15" i="3"/>
  <c r="BH15" i="3"/>
  <c r="BG15" i="3"/>
  <c r="BF15" i="3"/>
  <c r="BE15" i="3"/>
  <c r="BD15" i="3"/>
  <c r="BC15" i="3"/>
  <c r="BB15" i="3"/>
  <c r="BA15" i="3"/>
  <c r="AZ15" i="3"/>
  <c r="AY15" i="3"/>
  <c r="AX15" i="3"/>
  <c r="AW15" i="3"/>
  <c r="AV15" i="3"/>
  <c r="AU15" i="3"/>
  <c r="AT15" i="3"/>
  <c r="AS15" i="3"/>
  <c r="BK14" i="3"/>
  <c r="BJ14" i="3"/>
  <c r="BI14" i="3"/>
  <c r="BH14" i="3"/>
  <c r="BG14" i="3"/>
  <c r="BF14" i="3"/>
  <c r="BE14" i="3"/>
  <c r="BD14" i="3"/>
  <c r="BC14" i="3"/>
  <c r="BB14" i="3"/>
  <c r="BA14" i="3"/>
  <c r="AZ14" i="3"/>
  <c r="AY14" i="3"/>
  <c r="AX14" i="3"/>
  <c r="AW14" i="3"/>
  <c r="AV14" i="3"/>
  <c r="AU14" i="3"/>
  <c r="AT14" i="3"/>
  <c r="AS14" i="3"/>
  <c r="BK13" i="3"/>
  <c r="BJ13" i="3"/>
  <c r="BI13" i="3"/>
  <c r="BH13" i="3"/>
  <c r="BG13" i="3"/>
  <c r="BF13" i="3"/>
  <c r="BE13" i="3"/>
  <c r="BD13" i="3"/>
  <c r="BC13" i="3"/>
  <c r="BB13" i="3"/>
  <c r="BA13" i="3"/>
  <c r="AZ13" i="3"/>
  <c r="AY13" i="3"/>
  <c r="AX13" i="3"/>
  <c r="AW13" i="3"/>
  <c r="AV13" i="3"/>
  <c r="AU13" i="3"/>
  <c r="AT13" i="3"/>
  <c r="AS13" i="3"/>
  <c r="BK12" i="3"/>
  <c r="BJ12" i="3"/>
  <c r="BI12" i="3"/>
  <c r="BH12" i="3"/>
  <c r="BG12" i="3"/>
  <c r="BF12" i="3"/>
  <c r="BE12" i="3"/>
  <c r="BD12" i="3"/>
  <c r="BC12" i="3"/>
  <c r="BB12" i="3"/>
  <c r="BA12" i="3"/>
  <c r="AZ12" i="3"/>
  <c r="AY12" i="3"/>
  <c r="AX12" i="3"/>
  <c r="AW12" i="3"/>
  <c r="AV12" i="3"/>
  <c r="AU12" i="3"/>
  <c r="AT12" i="3"/>
  <c r="AS12" i="3"/>
  <c r="BK11" i="3"/>
  <c r="BJ11" i="3"/>
  <c r="BI11" i="3"/>
  <c r="BH11" i="3"/>
  <c r="BG11" i="3"/>
  <c r="BF11" i="3"/>
  <c r="BE11" i="3"/>
  <c r="BD11" i="3"/>
  <c r="BC11" i="3"/>
  <c r="BB11" i="3"/>
  <c r="BA11" i="3"/>
  <c r="AZ11" i="3"/>
  <c r="AY11" i="3"/>
  <c r="AX11" i="3"/>
  <c r="AW11" i="3"/>
  <c r="AV11" i="3"/>
  <c r="AU11" i="3"/>
  <c r="AT11" i="3"/>
  <c r="AS11" i="3"/>
  <c r="BK10" i="3"/>
  <c r="BJ10" i="3"/>
  <c r="BI10" i="3"/>
  <c r="BH10" i="3"/>
  <c r="BG10" i="3"/>
  <c r="BF10" i="3"/>
  <c r="BE10" i="3"/>
  <c r="BD10" i="3"/>
  <c r="BC10" i="3"/>
  <c r="BB10" i="3"/>
  <c r="BA10" i="3"/>
  <c r="AZ10" i="3"/>
  <c r="AY10" i="3"/>
  <c r="AX10" i="3"/>
  <c r="AW10" i="3"/>
  <c r="AV10" i="3"/>
  <c r="AU10" i="3"/>
  <c r="AT10" i="3"/>
  <c r="AS10" i="3"/>
  <c r="BK9" i="3"/>
  <c r="BJ9" i="3"/>
  <c r="BI9" i="3"/>
  <c r="BH9" i="3"/>
  <c r="BG9" i="3"/>
  <c r="BF9" i="3"/>
  <c r="BE9" i="3"/>
  <c r="BD9" i="3"/>
  <c r="BC9" i="3"/>
  <c r="BB9" i="3"/>
  <c r="BA9" i="3"/>
  <c r="AZ9" i="3"/>
  <c r="AY9" i="3"/>
  <c r="AX9" i="3"/>
  <c r="AW9" i="3"/>
  <c r="AV9" i="3"/>
  <c r="AU9" i="3"/>
  <c r="AT9" i="3"/>
  <c r="AS9" i="3"/>
  <c r="BK8" i="3"/>
  <c r="BJ8" i="3"/>
  <c r="BI8" i="3"/>
  <c r="BH8" i="3"/>
  <c r="BG8" i="3"/>
  <c r="BF8" i="3"/>
  <c r="BE8" i="3"/>
  <c r="BD8" i="3"/>
  <c r="BC8" i="3"/>
  <c r="BB8" i="3"/>
  <c r="BA8" i="3"/>
  <c r="AZ8" i="3"/>
  <c r="AY8" i="3"/>
  <c r="AX8" i="3"/>
  <c r="AW8" i="3"/>
  <c r="AV8" i="3"/>
  <c r="AU8" i="3"/>
  <c r="AT8" i="3"/>
  <c r="AS8" i="3"/>
  <c r="BK7" i="3"/>
  <c r="BJ7" i="3"/>
  <c r="BI7" i="3"/>
  <c r="BH7" i="3"/>
  <c r="BG7" i="3"/>
  <c r="BF7" i="3"/>
  <c r="BE7" i="3"/>
  <c r="BD7" i="3"/>
  <c r="BC7" i="3"/>
  <c r="BB7" i="3"/>
  <c r="BA7" i="3"/>
  <c r="AZ7" i="3"/>
  <c r="AY7" i="3"/>
  <c r="AX7" i="3"/>
  <c r="AW7" i="3"/>
  <c r="AV7" i="3"/>
  <c r="AU7" i="3"/>
  <c r="AT7" i="3"/>
  <c r="AS7" i="3"/>
  <c r="AR6" i="3"/>
  <c r="AR27" i="3" s="1"/>
  <c r="B40" i="13" l="1"/>
  <c r="B44" i="13" s="1"/>
  <c r="B50" i="13" s="1"/>
  <c r="B54" i="13" s="1"/>
  <c r="I7" i="7" s="1"/>
  <c r="B33" i="13"/>
  <c r="H7" i="7" s="1"/>
  <c r="G12" i="7"/>
  <c r="J12" i="7" s="1"/>
  <c r="K12" i="7" s="1"/>
  <c r="G8" i="7"/>
  <c r="J8" i="7" s="1"/>
  <c r="K8" i="7" s="1"/>
  <c r="B11" i="14"/>
  <c r="B11" i="11"/>
  <c r="H5" i="7"/>
  <c r="G5" i="7" s="1"/>
  <c r="H11" i="7"/>
  <c r="B11" i="10"/>
  <c r="H4" i="7"/>
  <c r="H6" i="7"/>
  <c r="G6" i="7" s="1"/>
  <c r="J6" i="7" s="1"/>
  <c r="K6" i="7" s="1"/>
  <c r="B11" i="12"/>
  <c r="I11" i="7"/>
  <c r="H10" i="7"/>
  <c r="G10" i="7" s="1"/>
  <c r="J10" i="7" s="1"/>
  <c r="K10" i="7" s="1"/>
  <c r="B12" i="16"/>
  <c r="B24" i="15"/>
  <c r="AR7" i="3"/>
  <c r="AR8" i="3"/>
  <c r="AR9" i="3"/>
  <c r="AR10" i="3"/>
  <c r="AR11" i="3"/>
  <c r="AR12" i="3"/>
  <c r="AR13" i="3"/>
  <c r="AR14" i="3"/>
  <c r="AR15" i="3"/>
  <c r="AR16" i="3"/>
  <c r="AR17" i="3"/>
  <c r="AR18" i="3"/>
  <c r="AR19" i="3"/>
  <c r="AR20" i="3"/>
  <c r="AR21" i="3"/>
  <c r="AR22" i="3"/>
  <c r="AR23" i="3"/>
  <c r="AR24" i="3"/>
  <c r="AR25" i="3"/>
  <c r="AR26" i="3"/>
  <c r="AR28" i="3"/>
  <c r="AR29" i="3"/>
  <c r="G7" i="7" l="1"/>
  <c r="J7" i="7" s="1"/>
  <c r="K7" i="7" s="1"/>
  <c r="B11" i="13"/>
  <c r="G4" i="7"/>
  <c r="J4" i="7" s="1"/>
  <c r="K4" i="7" s="1"/>
  <c r="G11" i="7"/>
  <c r="J5" i="7"/>
  <c r="K5" i="7" s="1"/>
  <c r="I3" i="7"/>
  <c r="H3" i="7"/>
  <c r="H9" i="7"/>
  <c r="G9" i="7" s="1"/>
  <c r="J9" i="7" s="1"/>
  <c r="K9" i="7" s="1"/>
  <c r="B11" i="15"/>
  <c r="B11" i="17"/>
  <c r="G3" i="7" l="1"/>
  <c r="J3" i="7" s="1"/>
  <c r="K3" i="7" s="1"/>
  <c r="B11" i="9"/>
  <c r="J11" i="7"/>
  <c r="K11" i="7" s="1"/>
  <c r="H13" i="7"/>
  <c r="I13" i="7"/>
  <c r="G13" i="7" l="1"/>
  <c r="J13" i="7" l="1"/>
  <c r="K13"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AP6" authorId="0" shapeId="0" xr:uid="{00000000-0006-0000-0100-000001000000}">
      <text>
        <r>
          <rPr>
            <sz val="9"/>
            <color indexed="81"/>
            <rFont val="Tahoma"/>
            <family val="2"/>
          </rPr>
          <t xml:space="preserve">
Use the drop Down to section the process or sub-system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<sst xmlns="http://schemas.openxmlformats.org/spreadsheetml/2006/main" count="1010" uniqueCount="409">
  <si>
    <t>Expand or collapse steps using the +/- signs above</t>
  </si>
  <si>
    <t>↑</t>
  </si>
  <si>
    <t>Energy Projects</t>
  </si>
  <si>
    <t>Used to tabulate Status Summary Tab</t>
  </si>
  <si>
    <t>Energy Project</t>
  </si>
  <si>
    <t>Step</t>
  </si>
  <si>
    <t>Identify</t>
  </si>
  <si>
    <t>Prioritize</t>
  </si>
  <si>
    <t>Implement</t>
  </si>
  <si>
    <t>Ensure Persistence</t>
  </si>
  <si>
    <t>Old, not currently used</t>
  </si>
  <si>
    <t>Gems</t>
  </si>
  <si>
    <t>Quick Hits</t>
  </si>
  <si>
    <t>Don't Do</t>
  </si>
  <si>
    <t>Strategic</t>
  </si>
  <si>
    <t>#</t>
  </si>
  <si>
    <t>Opportunity Name</t>
  </si>
  <si>
    <t>Description</t>
  </si>
  <si>
    <t>Location</t>
  </si>
  <si>
    <t>System*</t>
  </si>
  <si>
    <t>Submitted
By</t>
  </si>
  <si>
    <t>Energy Impact</t>
  </si>
  <si>
    <t>Energy Savings</t>
  </si>
  <si>
    <t>Type of Energy Saved*</t>
  </si>
  <si>
    <t>Cost/Effort Required</t>
  </si>
  <si>
    <t>Decision</t>
  </si>
  <si>
    <t>Next Step</t>
  </si>
  <si>
    <t>Assigned
To</t>
  </si>
  <si>
    <t>Target
Due Date</t>
  </si>
  <si>
    <t>Completed
Date*</t>
  </si>
  <si>
    <t>Status*</t>
  </si>
  <si>
    <t>Backsliding
Risk</t>
  </si>
  <si>
    <t>Persistence Strategy Description</t>
  </si>
  <si>
    <t>Strategy Implemented</t>
  </si>
  <si>
    <t>Persistence Review Date</t>
  </si>
  <si>
    <t>Priority</t>
  </si>
  <si>
    <t>Sub-system</t>
  </si>
  <si>
    <t>In Progress</t>
  </si>
  <si>
    <t>Not Started</t>
  </si>
  <si>
    <t>Awaiting Funding</t>
  </si>
  <si>
    <t>Under Study</t>
  </si>
  <si>
    <t>Completed</t>
  </si>
  <si>
    <t>Reduce Non-Potable Water Pressure</t>
  </si>
  <si>
    <t xml:space="preserve">Average pressure is 100 psi. Pressure needed is 80 psi. Average flow is 300 gpm. </t>
  </si>
  <si>
    <t>Plant water pump skid</t>
  </si>
  <si>
    <t>Non-potable water</t>
  </si>
  <si>
    <t>Wendy</t>
  </si>
  <si>
    <t>Electric</t>
  </si>
  <si>
    <t>Low</t>
  </si>
  <si>
    <t>Do it now</t>
  </si>
  <si>
    <t>Compressed Air</t>
  </si>
  <si>
    <t>Fans</t>
  </si>
  <si>
    <t>Pumps</t>
  </si>
  <si>
    <t>Refrigeration</t>
  </si>
  <si>
    <t>HVAC</t>
  </si>
  <si>
    <t>Lighting</t>
  </si>
  <si>
    <t>Heaters</t>
  </si>
  <si>
    <t>Mics.</t>
  </si>
  <si>
    <t>SEM Practices</t>
  </si>
  <si>
    <t>SEM Practice 
#</t>
  </si>
  <si>
    <t>SEM Practice</t>
  </si>
  <si>
    <t>Notes</t>
  </si>
  <si>
    <t>Completion
Date</t>
  </si>
  <si>
    <t>Recurring
(Y/N)</t>
  </si>
  <si>
    <t>Recurring Schedule</t>
  </si>
  <si>
    <t>RangeName</t>
  </si>
  <si>
    <t>EnergyImpact</t>
  </si>
  <si>
    <t>System</t>
  </si>
  <si>
    <t>EffortRequired</t>
  </si>
  <si>
    <t>Status</t>
  </si>
  <si>
    <t>BackslidingRisk</t>
  </si>
  <si>
    <t>PersistenceStrategy</t>
  </si>
  <si>
    <t>StrategyImplemented</t>
  </si>
  <si>
    <t>EnergyType</t>
  </si>
  <si>
    <t>Recurring</t>
  </si>
  <si>
    <t>Dates</t>
  </si>
  <si>
    <t>Column</t>
  </si>
  <si>
    <t>Risk of Backsliding</t>
  </si>
  <si>
    <t>Type of Energy Saved</t>
  </si>
  <si>
    <t>One Time/Recurring</t>
  </si>
  <si>
    <t>Greater than</t>
  </si>
  <si>
    <t>Options</t>
  </si>
  <si>
    <t>Aeration System</t>
  </si>
  <si>
    <t>High</t>
  </si>
  <si>
    <t>Not started</t>
  </si>
  <si>
    <t>Establish recurring maintenance work order</t>
  </si>
  <si>
    <t>Yes</t>
  </si>
  <si>
    <t>Quick wins</t>
  </si>
  <si>
    <t>Boilers/Steam</t>
  </si>
  <si>
    <t>Med</t>
  </si>
  <si>
    <t>Medium</t>
  </si>
  <si>
    <t>Write SOP</t>
  </si>
  <si>
    <t>No</t>
  </si>
  <si>
    <t>Gas</t>
  </si>
  <si>
    <t>Chillers</t>
  </si>
  <si>
    <t>Do it later</t>
  </si>
  <si>
    <t>Organize a training</t>
  </si>
  <si>
    <t>Both Gas &amp; Electric</t>
  </si>
  <si>
    <t>Don't do</t>
  </si>
  <si>
    <t>Compressed air</t>
  </si>
  <si>
    <t>Progress Delayed</t>
  </si>
  <si>
    <t>Add as regular agenda item in shift meetings</t>
  </si>
  <si>
    <t>Other</t>
  </si>
  <si>
    <t>Digestion</t>
  </si>
  <si>
    <t>Cancelled</t>
  </si>
  <si>
    <t>Post a sign with key message(s)</t>
  </si>
  <si>
    <t>Effluent pumping</t>
  </si>
  <si>
    <t>Make someone accountable</t>
  </si>
  <si>
    <t>Fans/Blowers</t>
  </si>
  <si>
    <t>Grit removal</t>
  </si>
  <si>
    <t>Headworks</t>
  </si>
  <si>
    <t>Influent pumping</t>
  </si>
  <si>
    <t>Intermediate pumping</t>
  </si>
  <si>
    <t>Maintenance</t>
  </si>
  <si>
    <t>Miscellaneous</t>
  </si>
  <si>
    <t>Odor Control</t>
  </si>
  <si>
    <t>On-Site generation</t>
  </si>
  <si>
    <t>Operations</t>
  </si>
  <si>
    <t>Primary treatment</t>
  </si>
  <si>
    <t>Secondary treatment</t>
  </si>
  <si>
    <t>Sludge dewatering</t>
  </si>
  <si>
    <t>Tertiary treatment</t>
  </si>
  <si>
    <t>WAS/RAS pumping</t>
  </si>
  <si>
    <t>Note: Each of these lists above feeds the drop down lists in cells on the Energy Projects and SEM Practices tabs.</t>
  </si>
  <si>
    <r>
      <t xml:space="preserve">These are </t>
    </r>
    <r>
      <rPr>
        <b/>
        <sz val="11"/>
        <color theme="1"/>
        <rFont val="Calibri"/>
        <family val="2"/>
        <scheme val="minor"/>
      </rPr>
      <t xml:space="preserve">dynamic </t>
    </r>
    <r>
      <rPr>
        <sz val="11"/>
        <color theme="1"/>
        <rFont val="Calibri"/>
        <family val="2"/>
        <scheme val="minor"/>
      </rPr>
      <t>named ranges, meaning that if you need to add or reorder the list simply do so within the borders above.</t>
    </r>
  </si>
  <si>
    <t>When new items are added they will automatically appear in the drop down in the order you see above.</t>
  </si>
  <si>
    <t>Password - VBA and Unprotect</t>
  </si>
  <si>
    <t>magnolia55</t>
  </si>
  <si>
    <t>Instructions</t>
  </si>
  <si>
    <t>Fill out yellow and light green cells here and on tabs to populate annual energy and $ savings.</t>
  </si>
  <si>
    <t>EMI #</t>
  </si>
  <si>
    <t>Proposed EMIs</t>
  </si>
  <si>
    <t>Lifetime Savings ($)</t>
  </si>
  <si>
    <t>Lower Dissolved Oxygen Setpoint in Aeration Basins</t>
  </si>
  <si>
    <t>Reduce Return Activated Sludge Rate</t>
  </si>
  <si>
    <t>Energy Cost</t>
  </si>
  <si>
    <t>$/kWh</t>
  </si>
  <si>
    <t>Raise Influent Wet Well Level Setpoint</t>
  </si>
  <si>
    <t>Savings Lifetime</t>
  </si>
  <si>
    <t>years</t>
  </si>
  <si>
    <t>Optimize Aerobic Digester Aeration</t>
  </si>
  <si>
    <t>Reduce Non-Potable Water Flow</t>
  </si>
  <si>
    <t>Cell Style Key</t>
  </si>
  <si>
    <t>Reduce Mixer Speeds</t>
  </si>
  <si>
    <t>Supplied Input (Vendor/Customer/Etc.)</t>
  </si>
  <si>
    <t>Optimize Post Aeration</t>
  </si>
  <si>
    <t>Metered Data</t>
  </si>
  <si>
    <t>Optimize Filter Backwashes</t>
  </si>
  <si>
    <t>Assumed/Typical</t>
  </si>
  <si>
    <t>Optimize UV System</t>
  </si>
  <si>
    <t>Error</t>
  </si>
  <si>
    <t>Total</t>
  </si>
  <si>
    <t>Constants</t>
  </si>
  <si>
    <t>Results</t>
  </si>
  <si>
    <t>Column Heading</t>
  </si>
  <si>
    <t>Default Template Input</t>
  </si>
  <si>
    <t>Formulas</t>
  </si>
  <si>
    <t>INPUT value from an "IN-" tab</t>
  </si>
  <si>
    <t>LOOKUP value from "Lookups &amp; Data Tables" tab</t>
  </si>
  <si>
    <t>Measure Description</t>
  </si>
  <si>
    <t>It’s not uncommon for systems to operate with dissolved oxygen levels that exceed the level required for treatment. Over-aeration can break apart wastewater particles, causing wastewater particles that do not settle well in the secondary clarifiers. Wastewater treatment plants typically have online dissolved oxygen probes in their aeration basins. They typically control their aeration blower airflow to maintain a dissolved oxygen setpoint.</t>
  </si>
  <si>
    <t>Cumulative Energy Savings:</t>
  </si>
  <si>
    <t>Energy Savings (kWh/yr)</t>
  </si>
  <si>
    <t>Baseline</t>
  </si>
  <si>
    <t>Dissolved Oxygen Setpoint</t>
  </si>
  <si>
    <t>mg/L</t>
  </si>
  <si>
    <t>Motor Horsepower</t>
  </si>
  <si>
    <t>Motor Power</t>
  </si>
  <si>
    <t>%</t>
  </si>
  <si>
    <t>Motor power</t>
  </si>
  <si>
    <t>Add photo of VFD screen showing motor output if available</t>
  </si>
  <si>
    <t>VFD?</t>
  </si>
  <si>
    <t>Yes/No</t>
  </si>
  <si>
    <t>VFD Efficiency</t>
  </si>
  <si>
    <t>Constant</t>
  </si>
  <si>
    <t>kW/hp</t>
  </si>
  <si>
    <t>Motor Efficiency</t>
  </si>
  <si>
    <t>Power</t>
  </si>
  <si>
    <t>kW</t>
  </si>
  <si>
    <t># in Operation</t>
  </si>
  <si>
    <t>Total Power</t>
  </si>
  <si>
    <t>Duty</t>
  </si>
  <si>
    <t>hr/yr</t>
  </si>
  <si>
    <t>Runtime</t>
  </si>
  <si>
    <t>Energy</t>
  </si>
  <si>
    <t>kWh/yr</t>
  </si>
  <si>
    <t>Add photo of motor nameplate if available</t>
  </si>
  <si>
    <t>Proposed</t>
  </si>
  <si>
    <t>Dissolved Oxygen Setpoint Reduction</t>
  </si>
  <si>
    <t>Add photo of control screen showing dissolved oxygen trend if available</t>
  </si>
  <si>
    <t>Measure Description:</t>
  </si>
  <si>
    <t>Source: Activated Sludge Wastewater Treatment Process Control &amp; Optimization for the Operations Professional by Dr. Wahlberg</t>
  </si>
  <si>
    <t>Source: Cascade Energy Aquafficiency Wastewater Treatment Efficiency Facts and Figures</t>
  </si>
  <si>
    <t>Return activated sludge (RAS) pump flow rates are typically set higher than necessary. The recommended minimum flow rates can be calculated based on the 30 minute settled sludge volume (SSV30). This is something that wastewater treatment plants typically measure at least once per weekday.</t>
  </si>
  <si>
    <t>Site Information</t>
  </si>
  <si>
    <t>Influent Flow</t>
  </si>
  <si>
    <t>Add photo of control screen showing influent flow and suction head</t>
  </si>
  <si>
    <t>Average Influent Flow (Q)</t>
  </si>
  <si>
    <t>Suction Head</t>
  </si>
  <si>
    <t>ft</t>
  </si>
  <si>
    <t>gpm</t>
  </si>
  <si>
    <t>Current RAS flow (QRAS)</t>
  </si>
  <si>
    <t>SSV30</t>
  </si>
  <si>
    <t>mL/L</t>
  </si>
  <si>
    <t>Minimum RAS Flow (QRASmin)</t>
  </si>
  <si>
    <t>Discharge Pressure</t>
  </si>
  <si>
    <t>psi</t>
  </si>
  <si>
    <t>RAS Flow</t>
  </si>
  <si>
    <t>Add photo of control screen showing RAS flow</t>
  </si>
  <si>
    <t>Total Dynamic Head</t>
  </si>
  <si>
    <t>Hydraulic Efficiency</t>
  </si>
  <si>
    <t>Brake Horsepower</t>
  </si>
  <si>
    <t>hp</t>
  </si>
  <si>
    <t>Year</t>
  </si>
  <si>
    <t>Add photo of operator log showing SSV 30 or values used to calculate SSV 30 (MLSS and SVI)</t>
  </si>
  <si>
    <t>feet</t>
  </si>
  <si>
    <t>Influent pumps are typically operated to maintain a wet well level setpoint. The setpoint is typically lower than necessary. Raising the wet well level setpoint decreases pump head.</t>
  </si>
  <si>
    <t>Discharge Head</t>
  </si>
  <si>
    <t>Average Flow</t>
  </si>
  <si>
    <t>Insert photo showing average flow</t>
  </si>
  <si>
    <t>Insert photo or drawing showing suction head</t>
  </si>
  <si>
    <t>Wet well Level Increase</t>
  </si>
  <si>
    <t>Some activated sludge from the aeration basins needs to be removed from the system each day. This is called waste activated sludge. Aerobic digesters are used to treat the WAS so it can be reused or disposed of. Aerobic digesters keep the WAS aerobic using aeration blowers. Many wastewater treatment plants run the aeration continuously. Reducing the airflow by cycling the aeration on and off can save energy.</t>
  </si>
  <si>
    <t>Blower</t>
  </si>
  <si>
    <t>Operating Current</t>
  </si>
  <si>
    <t>amps</t>
  </si>
  <si>
    <t>Insert photo of amp reading</t>
  </si>
  <si>
    <t>Average Speed</t>
  </si>
  <si>
    <t>Hz</t>
  </si>
  <si>
    <t>Full Speed</t>
  </si>
  <si>
    <t>Current</t>
  </si>
  <si>
    <t>Voltage</t>
  </si>
  <si>
    <t>volts</t>
  </si>
  <si>
    <t>Power Factor</t>
  </si>
  <si>
    <t>Total Energy</t>
  </si>
  <si>
    <t>hr/day</t>
  </si>
  <si>
    <t>Some wastewater treatment plants use their effluent (non-potable water) within the wastewater treatment plant for a variety of uses including foam reduction in aeration basins and clarifiers, moving scum in clarifiers, and cleaning screens. Reducing the pressure of the non-potable water system reduces the head and saves energy.</t>
  </si>
  <si>
    <t>Not applicable</t>
  </si>
  <si>
    <t>Flow</t>
  </si>
  <si>
    <t>Insert photo showing average flow and discharge pressure</t>
  </si>
  <si>
    <t>Pressure Decrease</t>
  </si>
  <si>
    <t>Some wastewater treatment plants use their effluent (non-potable water) within the wastewater treatment plant for a variety of uses including foam reduction in aeration basins and clarifiers, moving scum in clarifiers, and cleaning screens. Reducing the flow of the non-potable water system reduces saves energy.</t>
  </si>
  <si>
    <t>Average Flow Decrease</t>
  </si>
  <si>
    <t>Measure Descriptions</t>
  </si>
  <si>
    <t>Mixers are generally sized to ensure the tank contents can be brought to a fully mixed state, from quiescent, in a relatively short time. Once the contents are in motion, however, the mixing speeds can typically be reduced. Some processes may need to run mixers at full speed for a short period of time each day.</t>
  </si>
  <si>
    <t>Speed</t>
  </si>
  <si>
    <t>Full Speed Power</t>
  </si>
  <si>
    <t>Reduced Speed</t>
  </si>
  <si>
    <t>Speed to Power Exponent</t>
  </si>
  <si>
    <t>Reduced Speed Power</t>
  </si>
  <si>
    <t>Reduced Speed Duty</t>
  </si>
  <si>
    <t>Reduced Speed Runtime</t>
  </si>
  <si>
    <t>Full Speed Runtime</t>
  </si>
  <si>
    <t>The facility's permit requires their effluent to have a dissolved oxygen level of greater than 6 mg/L for discharge into the creek. They have a surface aerator in a post aeration tank. Post aeration is located after the sand filters and prior to the UV disinfection system. There is a small waterfall at the end of the UV disinfection system. The dissolved oxygen probe is located prior to the waterfall. The dissolved oxygen level was above 9 mg/L during the site visit. Decreasing the surface aerator runtime will save energy.</t>
  </si>
  <si>
    <t>Insert photo showing amp reading</t>
  </si>
  <si>
    <t>Optimzie Filter Backwashes</t>
  </si>
  <si>
    <t>Measure Descriptions:</t>
  </si>
  <si>
    <t>The secondary clarifier effluent is filtered through sand filters. The sand filters require periodic backwashing using filtered effluent to keep them clean. Running each filter backwash for the same amount of time uses more water than ending the filter backwash when the water is clean. Reducing the duration of each filter backwash would save energy.</t>
  </si>
  <si>
    <t>Insert photo of motor nameplate</t>
  </si>
  <si>
    <t>Motor Load</t>
  </si>
  <si>
    <t>Filter Cleaning Runtime</t>
  </si>
  <si>
    <t>min/day</t>
  </si>
  <si>
    <t>Baseline Power</t>
  </si>
  <si>
    <t>Source: https://www.trojantechnologies.com/en/applications/municipal/wastewater/secondary-tertiary-treatment</t>
  </si>
  <si>
    <t>The facility uses a Ultraviolet (UV) disinfection system to disinfect the treated wastewater (effluent) prior to discharging to the creek. UV transmittance (UVT) is a measure of how clean the water is. The higher the UVT, the lower the lamp power can be to meet the disinfection dose. The system does not have a UV transmittance monitor and uses a manual UVT setpoint of 55%. Increasing the UVT will save energy. The facility uses sand filters. The recommended minimum design UVT for sand filtered effluent is 60%.</t>
  </si>
  <si>
    <t>Cumulative Savings:</t>
  </si>
  <si>
    <t>Value</t>
  </si>
  <si>
    <t>Unit</t>
  </si>
  <si>
    <t>Full Power rating of Lamp</t>
  </si>
  <si>
    <t>Baseline UVT</t>
  </si>
  <si>
    <t>Insert photo of UVT control screen showing manual UVT setting</t>
  </si>
  <si>
    <t>UVT</t>
  </si>
  <si>
    <t>Lamps per module</t>
  </si>
  <si>
    <t>lamps/module</t>
  </si>
  <si>
    <t>Modules per bank</t>
  </si>
  <si>
    <t>modules/bank</t>
  </si>
  <si>
    <t>Banks per Channel</t>
  </si>
  <si>
    <t>banks/channel</t>
  </si>
  <si>
    <t>Number of Lamps</t>
  </si>
  <si>
    <t>lamps</t>
  </si>
  <si>
    <t>Banks in Operation</t>
  </si>
  <si>
    <t>banks</t>
  </si>
  <si>
    <t>Lamps in Operation</t>
  </si>
  <si>
    <t>Duty Cycle</t>
  </si>
  <si>
    <t>Proposed UVT</t>
  </si>
  <si>
    <t>Lamp Power</t>
  </si>
  <si>
    <t>Insert photo of UVT control screen showing power</t>
  </si>
  <si>
    <t>Insert photo of UV system specifications</t>
  </si>
  <si>
    <t>banks/reactor channel</t>
  </si>
  <si>
    <t>watts/lamp</t>
  </si>
  <si>
    <t>Insert photo of UV system specifications or reference for lamp power</t>
  </si>
  <si>
    <t>Impact of DO Levels on Energy</t>
  </si>
  <si>
    <t>DO Rule of thumb</t>
  </si>
  <si>
    <t>%/0.5 mg/L</t>
  </si>
  <si>
    <t>Calculation Inputs,  Assumptions &amp; Constants:</t>
  </si>
  <si>
    <t>Units</t>
  </si>
  <si>
    <t xml:space="preserve">kW = </t>
  </si>
  <si>
    <t>Btuh</t>
  </si>
  <si>
    <t>1 Watt</t>
  </si>
  <si>
    <t>BtuH</t>
  </si>
  <si>
    <t>Hour</t>
  </si>
  <si>
    <t>min/hr</t>
  </si>
  <si>
    <t>Day</t>
  </si>
  <si>
    <t>1 ton =</t>
  </si>
  <si>
    <t>Convert to feet of head to pounds per square inch</t>
  </si>
  <si>
    <t>ft/psi</t>
  </si>
  <si>
    <t>Water density</t>
  </si>
  <si>
    <t>lb/gal</t>
  </si>
  <si>
    <t>Speed to Power</t>
  </si>
  <si>
    <t>reference: ASHRAE Journal May 2024 https://www.nxtbook.com/nxtbooks/ashrae/ashraejournal_QJLWMC/index.php?startid=64#/p/30</t>
  </si>
  <si>
    <t>Power Conversion</t>
  </si>
  <si>
    <t>1 Metric Ton</t>
  </si>
  <si>
    <t>lbs</t>
  </si>
  <si>
    <t>1 kWh</t>
  </si>
  <si>
    <t>MWh</t>
  </si>
  <si>
    <t>1 therm =</t>
  </si>
  <si>
    <t>kBtu/h</t>
  </si>
  <si>
    <t>1 kW =</t>
  </si>
  <si>
    <t>1 Therm =</t>
  </si>
  <si>
    <t>Volume Constant</t>
  </si>
  <si>
    <t>gal/MG</t>
  </si>
  <si>
    <t>Brakehorse Power Constant</t>
  </si>
  <si>
    <t>https://www.energy.gov/eere/amo/articles/adjustable-speed-drive-part-load-efficiency</t>
  </si>
  <si>
    <t>Motor Efficiencies can be calculated based on PSAT Tool Averages for efficient (EE) or standard efficiency (SE) motors. A sample of these are shown in the graph below.</t>
  </si>
  <si>
    <t>VFD Efficiencies can be determiend based on the DOE document below</t>
  </si>
  <si>
    <t>Abbreviation</t>
  </si>
  <si>
    <t>Term</t>
  </si>
  <si>
    <t>Definition</t>
  </si>
  <si>
    <t>Percent</t>
  </si>
  <si>
    <t>°F</t>
  </si>
  <si>
    <t>Degree Fahrenheit</t>
  </si>
  <si>
    <t>Standard unit of temperature measurement</t>
  </si>
  <si>
    <t>Btu</t>
  </si>
  <si>
    <t>British Thermal Unit</t>
  </si>
  <si>
    <t>British Thermal Unit per Hour</t>
  </si>
  <si>
    <t>DO</t>
  </si>
  <si>
    <t>Dissolved Oxygen</t>
  </si>
  <si>
    <t>Oxygen dissolved in water, measured in mg/L</t>
  </si>
  <si>
    <t>Feet</t>
  </si>
  <si>
    <t>Feet per pounds per square inch</t>
  </si>
  <si>
    <t>gallons per million gallons</t>
  </si>
  <si>
    <t>gallons per minute</t>
  </si>
  <si>
    <t>Unit of power measurement</t>
  </si>
  <si>
    <t>hours per year</t>
  </si>
  <si>
    <t>Hertz</t>
  </si>
  <si>
    <t>Standard unit of frequency</t>
  </si>
  <si>
    <t>Kilowatt</t>
  </si>
  <si>
    <t>A measure of 1,000 watts of electrical power</t>
  </si>
  <si>
    <t>kilowatts per horsepower</t>
  </si>
  <si>
    <t>kWh</t>
  </si>
  <si>
    <t>Kilowatt-hour</t>
  </si>
  <si>
    <t>A measure of electricity as a unit of energy delivered by one kilowatt of power for one hour</t>
  </si>
  <si>
    <t>kilowatt hours per year</t>
  </si>
  <si>
    <t>milligrams per liter</t>
  </si>
  <si>
    <t>million gallons per day</t>
  </si>
  <si>
    <t>minutes per day</t>
  </si>
  <si>
    <t>milliliters per liter</t>
  </si>
  <si>
    <t>MLSS</t>
  </si>
  <si>
    <t>Mixed Liquor Suspended Solids</t>
  </si>
  <si>
    <t>The suspended solids in the mixed liquor of an aeration tank</t>
  </si>
  <si>
    <t>Pressure per Square Inch</t>
  </si>
  <si>
    <t>Q</t>
  </si>
  <si>
    <t>flow</t>
  </si>
  <si>
    <t>Wastewater flow in gallons per minute or million gallons per day</t>
  </si>
  <si>
    <t>RAS</t>
  </si>
  <si>
    <t>return activated sludge</t>
  </si>
  <si>
    <t>Sludge from secondary clarifer that is returned to the aeration process</t>
  </si>
  <si>
    <t>30  minute settled sludge volume</t>
  </si>
  <si>
    <t xml:space="preserve">A wastewater sample is taken from the aeration basin and allowed to settle for 30 minutes in the lab. The volume of settled sludge after 30 minutes is tracked as an indication of sludge quality. </t>
  </si>
  <si>
    <t>SVI</t>
  </si>
  <si>
    <t>Sludge Volume Index</t>
  </si>
  <si>
    <t>Measurement of sludge settlability characteristics</t>
  </si>
  <si>
    <t>Therm</t>
  </si>
  <si>
    <t>A unit of heat equivalent to 100,000 Btu</t>
  </si>
  <si>
    <t>UV</t>
  </si>
  <si>
    <t>Ultraviolet Light</t>
  </si>
  <si>
    <t>Ultraviolet Transmittance</t>
  </si>
  <si>
    <t>Measurement of the amount of Ultraviolet light that passes through a water sample compared to the amount of light that passes through a pure water sample.</t>
  </si>
  <si>
    <t>VFD</t>
  </si>
  <si>
    <t>Variable Frequency Drive</t>
  </si>
  <si>
    <t>W</t>
  </si>
  <si>
    <t>Watt</t>
  </si>
  <si>
    <t>SI unit of power</t>
  </si>
  <si>
    <t>WAS</t>
  </si>
  <si>
    <t>waste activated sludge</t>
  </si>
  <si>
    <t>Sludge from the secondary clarifier that is removed from the liquid stream treatment and is send to sludge/solids processing.</t>
  </si>
  <si>
    <t>Head</t>
  </si>
  <si>
    <t>Measurement of height of a column of liquid</t>
  </si>
  <si>
    <t>Anaerobic</t>
  </si>
  <si>
    <t>Oxygen absent</t>
  </si>
  <si>
    <t>Anoxic</t>
  </si>
  <si>
    <t>Bound oxygen present. Free oxygen absent.</t>
  </si>
  <si>
    <t>Speed to power exponent</t>
  </si>
  <si>
    <t>Exponent value (2.7) used to calculate VFD input power as a function of speed</t>
  </si>
  <si>
    <t>gal/min</t>
  </si>
  <si>
    <t>gal ft/(min hp)</t>
  </si>
  <si>
    <t>gallons per minute * feet per horsepower</t>
  </si>
  <si>
    <t>hr</t>
  </si>
  <si>
    <t>horsepower</t>
  </si>
  <si>
    <t>hour</t>
  </si>
  <si>
    <t>yr</t>
  </si>
  <si>
    <t>Electrical Savings (kWh/yr)</t>
  </si>
  <si>
    <t>Baseline Electrical (kWh/yr)</t>
  </si>
  <si>
    <t>Proposed Electrical (kWh/yr)</t>
  </si>
  <si>
    <t>Annual Energy Savings ($/yr)</t>
  </si>
  <si>
    <t>MG/day</t>
  </si>
  <si>
    <t>MG</t>
  </si>
  <si>
    <t>million gallons</t>
  </si>
  <si>
    <t>Watts/lamp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</si>
</sst>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_(&quot;$&quot;* \(#,##0.00\);_(&quot;$&quot;* &quot;-&quot;??_);_(@_)"/>
    <numFmt numFmtId="43" formatCode="_(* #,##0.00_);_(* \(#,##0.00\);_(* &quot;-&quot;??_);_(@_)"/>
    <numFmt numFmtId="164" formatCode="[$-F800]dddd\,\ mmmm\ dd\,\ yyyy"/>
    <numFmt numFmtId="165" formatCode="_(&quot;$&quot;* #,##0_);_(&quot;$&quot;* \(#,##0\);_(&quot;$&quot;* &quot;-&quot;??_);_(@_)"/>
    <numFmt numFmtId="166" formatCode="_(&quot;$&quot;* #,##0;[Red]_(&quot;$&quot;* \-#,##0"/>
    <numFmt numFmtId="167" formatCode="#,##0;[Red]\-#,##0"/>
    <numFmt numFmtId="168" formatCode="_(* #,##0_);_(* \(#,##0\);_(* &quot;-&quot;??_);_(@_)"/>
    <numFmt numFmtId="169" formatCode="0.0"/>
    <numFmt numFmtId="170" formatCode="0.0%"/>
    <numFmt numFmtId="171" formatCode="#,##0.0;[Red]\-#,##0.0"/>
    <numFmt numFmtId="172" formatCode="0.000"/>
    <numFmt numFmtId="173" formatCode="_(* #,##0.000_);_(* \(#,##0.000\);_(* &quot;-&quot;??_);_(@_)"/>
    <numFmt numFmtId="174" formatCode="#,##0.000;[Red]\-#,##0.000"/>
    <numFmt numFmtId="175" formatCode="#,##0.00;[Red]\-#,##0.00"/>
    <numFmt numFmtId="176" formatCode="###0;###0"/>
    <numFmt numFmtId="177" formatCode="_(&quot;$&quot;* #,##0.00;[Red]_(&quot;$&quot;* \-#,##0.00"/>
  </numFmts>
  <fonts count="40"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1"/>
      <name val="Arial"/>
      <family val="2"/>
    </font>
    <font>
      <b/>
      <sz val="16"/>
      <color theme="1"/>
      <name val="Arial"/>
      <family val="2"/>
    </font>
    <font>
      <b/>
      <sz val="22"/>
      <color theme="0"/>
      <name val="Arial"/>
      <family val="2"/>
    </font>
    <font>
      <b/>
      <sz val="11"/>
      <color theme="1"/>
      <name val="Arial"/>
      <family val="2"/>
    </font>
    <font>
      <b/>
      <sz val="11"/>
      <color theme="0"/>
      <name val="Arial"/>
      <family val="2"/>
    </font>
    <font>
      <b/>
      <sz val="10"/>
      <color theme="1"/>
      <name val="Arial"/>
      <family val="2"/>
    </font>
    <font>
      <sz val="10"/>
      <color theme="1"/>
      <name val="Arial"/>
      <family val="2"/>
    </font>
    <font>
      <b/>
      <sz val="14"/>
      <color theme="1"/>
      <name val="Arial"/>
      <family val="2"/>
    </font>
    <font>
      <b/>
      <sz val="10"/>
      <color theme="0"/>
      <name val="Arial"/>
      <family val="2"/>
    </font>
    <font>
      <b/>
      <sz val="14"/>
      <color theme="0"/>
      <name val="Arial"/>
      <family val="2"/>
    </font>
    <font>
      <sz val="9"/>
      <color indexed="81"/>
      <name val="Tahoma"/>
      <family val="2"/>
    </font>
    <font>
      <sz val="10"/>
      <color rgb="FFFF0000"/>
      <name val="Arial"/>
      <family val="2"/>
    </font>
    <font>
      <b/>
      <sz val="11"/>
      <color theme="0"/>
      <name val="Calibri"/>
      <family val="2"/>
      <scheme val="minor"/>
    </font>
    <font>
      <sz val="11"/>
      <color theme="1"/>
      <name val="Calibri"/>
      <family val="2"/>
    </font>
    <font>
      <sz val="11"/>
      <name val="Calibri"/>
      <family val="2"/>
      <scheme val="minor"/>
    </font>
    <font>
      <b/>
      <sz val="11"/>
      <name val="Calibri"/>
      <family val="2"/>
      <scheme val="minor"/>
    </font>
    <font>
      <sz val="11"/>
      <color rgb="FF0070C0"/>
      <name val="Calibri"/>
      <family val="2"/>
      <scheme val="minor"/>
    </font>
    <font>
      <b/>
      <sz val="11"/>
      <color indexed="9"/>
      <name val="Calibri"/>
      <family val="2"/>
      <scheme val="minor"/>
    </font>
    <font>
      <sz val="11"/>
      <color rgb="FF108D9A"/>
      <name val="Calibri"/>
      <family val="2"/>
      <scheme val="minor"/>
    </font>
    <font>
      <sz val="11"/>
      <color rgb="FF9900FF"/>
      <name val="Calibri"/>
      <family val="2"/>
      <scheme val="minor"/>
    </font>
    <font>
      <sz val="10"/>
      <name val="Arial"/>
      <family val="2"/>
    </font>
    <font>
      <sz val="11"/>
      <color rgb="FF000000"/>
      <name val="Calibri"/>
      <family val="2"/>
      <scheme val="minor"/>
    </font>
    <font>
      <b/>
      <sz val="10"/>
      <name val="Arial"/>
      <family val="2"/>
    </font>
    <font>
      <sz val="22"/>
      <color theme="1"/>
      <name val="Calibri"/>
      <family val="2"/>
      <scheme val="minor"/>
    </font>
    <font>
      <i/>
      <sz val="11"/>
      <color theme="1"/>
      <name val="Calibri"/>
      <family val="2"/>
      <scheme val="minor"/>
    </font>
    <font>
      <b/>
      <i/>
      <sz val="16"/>
      <name val="Arial"/>
      <family val="2"/>
    </font>
    <font>
      <sz val="11"/>
      <color rgb="FF0000CC"/>
      <name val="Calibri"/>
      <family val="2"/>
      <scheme val="minor"/>
    </font>
    <font>
      <b/>
      <sz val="10"/>
      <color indexed="9"/>
      <name val="Arial"/>
      <family val="2"/>
    </font>
    <font>
      <sz val="10"/>
      <color rgb="FF9900FF"/>
      <name val="Arial"/>
      <family val="2"/>
    </font>
    <font>
      <sz val="10"/>
      <color rgb="FF7030A0"/>
      <name val="Arial"/>
      <family val="2"/>
    </font>
    <font>
      <b/>
      <i/>
      <sz val="16"/>
      <name val="Calibri"/>
      <family val="2"/>
      <scheme val="minor"/>
    </font>
    <font>
      <sz val="10"/>
      <color rgb="FF0070C0"/>
      <name val="Arial"/>
      <family val="2"/>
    </font>
    <font>
      <sz val="11"/>
      <color indexed="8"/>
      <name val="Calibri"/>
      <family val="2"/>
      <scheme val="minor"/>
    </font>
    <font>
      <b/>
      <sz val="11"/>
      <name val="Calibri"/>
      <family val="2"/>
    </font>
    <font>
      <sz val="11"/>
      <name val="Calibri"/>
      <family val="2"/>
    </font>
    <font>
      <sz val="11"/>
      <color rgb="FF7030A0"/>
      <name val="Calibri"/>
      <family val="2"/>
    </font>
  </fonts>
  <fills count="21">
    <fill>
      <patternFill patternType="none"/>
    </fill>
    <fill>
      <patternFill patternType="gray125"/>
    </fill>
    <fill>
      <patternFill patternType="solid">
        <fgColor theme="9"/>
      </patternFill>
    </fill>
    <fill>
      <patternFill patternType="solid">
        <fgColor theme="3" tint="0.59999389629810485"/>
        <bgColor indexed="64"/>
      </patternFill>
    </fill>
    <fill>
      <patternFill patternType="solid">
        <fgColor theme="1"/>
        <bgColor indexed="64"/>
      </patternFill>
    </fill>
    <fill>
      <patternFill patternType="solid">
        <fgColor theme="0"/>
        <bgColor indexed="64"/>
      </patternFill>
    </fill>
    <fill>
      <patternFill patternType="solid">
        <fgColor theme="0" tint="-0.34998626667073579"/>
        <bgColor indexed="64"/>
      </patternFill>
    </fill>
    <fill>
      <patternFill patternType="solid">
        <fgColor rgb="FFE0933D"/>
        <bgColor indexed="64"/>
      </patternFill>
    </fill>
    <fill>
      <patternFill patternType="solid">
        <fgColor rgb="FF9299C2"/>
        <bgColor indexed="64"/>
      </patternFill>
    </fill>
    <fill>
      <patternFill patternType="solid">
        <fgColor rgb="FFA5C469"/>
        <bgColor indexed="64"/>
      </patternFill>
    </fill>
    <fill>
      <patternFill patternType="solid">
        <fgColor rgb="FF4AB1E4"/>
        <bgColor indexed="64"/>
      </patternFill>
    </fill>
    <fill>
      <patternFill patternType="solid">
        <fgColor rgb="FFC6E687"/>
        <bgColor indexed="64"/>
      </patternFill>
    </fill>
    <fill>
      <patternFill patternType="solid">
        <fgColor rgb="FF2CAF2C"/>
        <bgColor indexed="64"/>
      </patternFill>
    </fill>
    <fill>
      <patternFill patternType="solid">
        <fgColor rgb="FFFFFF66"/>
        <bgColor indexed="64"/>
      </patternFill>
    </fill>
    <fill>
      <patternFill patternType="solid">
        <fgColor rgb="FFFF0000"/>
        <bgColor indexed="64"/>
      </patternFill>
    </fill>
    <fill>
      <patternFill patternType="solid">
        <fgColor rgb="FF0070C0"/>
        <bgColor indexed="64"/>
      </patternFill>
    </fill>
    <fill>
      <patternFill patternType="solid">
        <fgColor theme="0" tint="-0.249977111117893"/>
        <bgColor indexed="64"/>
      </patternFill>
    </fill>
    <fill>
      <patternFill patternType="solid">
        <fgColor rgb="FFAD7AC8"/>
        <bgColor indexed="64"/>
      </patternFill>
    </fill>
    <fill>
      <patternFill patternType="solid">
        <fgColor theme="8" tint="0.79998168889431442"/>
        <bgColor indexed="64"/>
      </patternFill>
    </fill>
    <fill>
      <patternFill patternType="solid">
        <fgColor rgb="FFFFFFFF"/>
        <bgColor rgb="FF000000"/>
      </patternFill>
    </fill>
    <fill>
      <patternFill patternType="solid">
        <fgColor rgb="FF99CC33"/>
        <bgColor indexed="64"/>
      </patternFill>
    </fill>
  </fills>
  <borders count="52">
    <border>
      <left/>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diagonal/>
    </border>
    <border>
      <left/>
      <right style="medium">
        <color theme="0"/>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theme="0"/>
      </right>
      <top/>
      <bottom/>
      <diagonal/>
    </border>
    <border>
      <left style="thin">
        <color theme="0"/>
      </left>
      <right style="thin">
        <color theme="0"/>
      </right>
      <top/>
      <bottom/>
      <diagonal/>
    </border>
    <border>
      <left style="thin">
        <color theme="0"/>
      </left>
      <right/>
      <top/>
      <bottom/>
      <diagonal/>
    </border>
    <border>
      <left style="thin">
        <color theme="0"/>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14">
    <xf numFmtId="0" fontId="0" fillId="0" borderId="0"/>
    <xf numFmtId="44" fontId="1" fillId="0" borderId="0" applyFont="0" applyFill="0" applyBorder="0" applyAlignment="0" applyProtection="0"/>
    <xf numFmtId="9" fontId="1" fillId="0" borderId="0" applyFont="0" applyFill="0" applyBorder="0" applyAlignment="0" applyProtection="0"/>
    <xf numFmtId="0" fontId="3" fillId="2" borderId="0" applyNumberFormat="0" applyBorder="0" applyAlignment="0" applyProtection="0"/>
    <xf numFmtId="0" fontId="24" fillId="16" borderId="0" applyNumberFormat="0" applyBorder="0" applyAlignment="0" applyProtection="0"/>
    <xf numFmtId="0" fontId="24" fillId="0" borderId="0"/>
    <xf numFmtId="44" fontId="24" fillId="0" borderId="0" applyFont="0" applyFill="0" applyBorder="0" applyAlignment="0" applyProtection="0"/>
    <xf numFmtId="0" fontId="24" fillId="20" borderId="0" applyNumberFormat="0" applyBorder="0" applyAlignment="0" applyProtection="0"/>
    <xf numFmtId="0" fontId="31" fillId="15" borderId="0" applyNumberFormat="0" applyBorder="0" applyAlignment="0" applyProtection="0">
      <alignment wrapText="1"/>
    </xf>
    <xf numFmtId="0" fontId="24" fillId="11" borderId="0" applyNumberFormat="0" applyBorder="0" applyAlignment="0" applyProtection="0"/>
    <xf numFmtId="168" fontId="23" fillId="0" borderId="8"/>
    <xf numFmtId="0" fontId="24" fillId="13" borderId="0" applyNumberFormat="0" applyBorder="0" applyAlignment="0" applyProtection="0"/>
    <xf numFmtId="0" fontId="35" fillId="0" borderId="0" applyNumberFormat="0" applyBorder="0" applyAlignment="0" applyProtection="0">
      <alignment wrapText="1"/>
    </xf>
    <xf numFmtId="0" fontId="24" fillId="0" borderId="0"/>
  </cellStyleXfs>
  <cellXfs count="432">
    <xf numFmtId="0" fontId="0" fillId="0" borderId="0" xfId="0"/>
    <xf numFmtId="0" fontId="4" fillId="3" borderId="0" xfId="0" applyFont="1" applyFill="1"/>
    <xf numFmtId="0" fontId="4" fillId="3" borderId="0" xfId="0" applyFont="1" applyFill="1" applyAlignment="1">
      <alignment horizontal="center"/>
    </xf>
    <xf numFmtId="0" fontId="4" fillId="3" borderId="0" xfId="0" applyFont="1" applyFill="1" applyAlignment="1">
      <alignment vertical="center" wrapText="1"/>
    </xf>
    <xf numFmtId="0" fontId="4" fillId="3" borderId="0" xfId="0" applyFont="1" applyFill="1" applyAlignment="1">
      <alignment horizontal="left" wrapText="1"/>
    </xf>
    <xf numFmtId="0" fontId="4" fillId="3" borderId="0" xfId="0" applyFont="1" applyFill="1" applyAlignment="1">
      <alignment horizontal="right"/>
    </xf>
    <xf numFmtId="0" fontId="4" fillId="0" borderId="0" xfId="0" applyFont="1"/>
    <xf numFmtId="0" fontId="5" fillId="4" borderId="1" xfId="0" applyFont="1" applyFill="1" applyBorder="1" applyAlignment="1">
      <alignment vertical="center"/>
    </xf>
    <xf numFmtId="0" fontId="6" fillId="4" borderId="2" xfId="0" applyFont="1" applyFill="1" applyBorder="1" applyAlignment="1">
      <alignment horizontal="left" vertical="center"/>
    </xf>
    <xf numFmtId="0" fontId="5" fillId="4" borderId="2" xfId="0" applyFont="1" applyFill="1" applyBorder="1" applyAlignment="1">
      <alignment vertical="center"/>
    </xf>
    <xf numFmtId="0" fontId="4" fillId="4" borderId="2" xfId="0" applyFont="1" applyFill="1" applyBorder="1" applyAlignment="1">
      <alignment horizontal="center"/>
    </xf>
    <xf numFmtId="164" fontId="4" fillId="4" borderId="2" xfId="0" applyNumberFormat="1" applyFont="1" applyFill="1" applyBorder="1" applyAlignment="1">
      <alignment horizontal="center" wrapText="1"/>
    </xf>
    <xf numFmtId="164" fontId="4" fillId="4" borderId="3" xfId="0" applyNumberFormat="1" applyFont="1" applyFill="1" applyBorder="1" applyAlignment="1">
      <alignment horizontal="center" wrapText="1"/>
    </xf>
    <xf numFmtId="0" fontId="7" fillId="0" borderId="4" xfId="0" applyFont="1" applyBorder="1" applyAlignment="1">
      <alignment vertical="center"/>
    </xf>
    <xf numFmtId="0" fontId="8" fillId="0" borderId="0" xfId="0" applyFont="1" applyAlignment="1">
      <alignment horizontal="left" indent="3"/>
    </xf>
    <xf numFmtId="0" fontId="7" fillId="0" borderId="0" xfId="0" applyFont="1" applyAlignment="1">
      <alignment vertical="center"/>
    </xf>
    <xf numFmtId="0" fontId="4" fillId="0" borderId="0" xfId="0" applyFont="1" applyAlignment="1">
      <alignment horizontal="center"/>
    </xf>
    <xf numFmtId="164" fontId="4" fillId="0" borderId="0" xfId="0" applyNumberFormat="1" applyFont="1" applyAlignment="1">
      <alignment horizontal="center" wrapText="1"/>
    </xf>
    <xf numFmtId="164" fontId="4" fillId="0" borderId="5" xfId="0" applyNumberFormat="1" applyFont="1" applyBorder="1" applyAlignment="1">
      <alignment horizontal="center" wrapText="1"/>
    </xf>
    <xf numFmtId="0" fontId="7" fillId="0" borderId="4" xfId="0" applyFont="1" applyBorder="1" applyAlignment="1">
      <alignment wrapText="1"/>
    </xf>
    <xf numFmtId="0" fontId="9" fillId="5" borderId="8" xfId="0" applyFont="1" applyFill="1" applyBorder="1" applyAlignment="1">
      <alignment horizontal="center" vertical="center" wrapText="1"/>
    </xf>
    <xf numFmtId="0" fontId="4" fillId="0" borderId="5" xfId="0" applyFont="1" applyBorder="1"/>
    <xf numFmtId="0" fontId="4" fillId="0" borderId="4" xfId="0" applyFont="1" applyBorder="1"/>
    <xf numFmtId="0" fontId="10" fillId="0" borderId="8" xfId="0" applyFont="1" applyBorder="1" applyAlignment="1">
      <alignment horizontal="center" vertical="center"/>
    </xf>
    <xf numFmtId="0" fontId="10" fillId="0" borderId="8"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14" fontId="10" fillId="5" borderId="8" xfId="0" applyNumberFormat="1" applyFont="1" applyFill="1" applyBorder="1" applyAlignment="1" applyProtection="1">
      <alignment horizontal="center" vertical="center" wrapText="1"/>
      <protection locked="0"/>
    </xf>
    <xf numFmtId="0" fontId="10" fillId="5" borderId="8" xfId="0" applyFont="1" applyFill="1" applyBorder="1" applyAlignment="1" applyProtection="1">
      <alignment horizontal="center" vertical="center" wrapText="1"/>
      <protection locked="0"/>
    </xf>
    <xf numFmtId="0" fontId="10" fillId="5" borderId="8" xfId="0" quotePrefix="1" applyFont="1" applyFill="1" applyBorder="1" applyAlignment="1" applyProtection="1">
      <alignment horizontal="center" vertical="center" wrapText="1"/>
      <protection locked="0"/>
    </xf>
    <xf numFmtId="14" fontId="10" fillId="5" borderId="8" xfId="0" quotePrefix="1" applyNumberFormat="1" applyFont="1" applyFill="1" applyBorder="1" applyAlignment="1" applyProtection="1">
      <alignment horizontal="center" vertical="center" wrapText="1"/>
      <protection locked="0"/>
    </xf>
    <xf numFmtId="0" fontId="4" fillId="0" borderId="9" xfId="0" applyFont="1" applyBorder="1"/>
    <xf numFmtId="0" fontId="4" fillId="0" borderId="10" xfId="0" applyFont="1" applyBorder="1"/>
    <xf numFmtId="0" fontId="4" fillId="0" borderId="11" xfId="0" applyFont="1" applyBorder="1"/>
    <xf numFmtId="0" fontId="0" fillId="0" borderId="8" xfId="0" applyBorder="1"/>
    <xf numFmtId="0" fontId="3" fillId="2" borderId="8" xfId="3" applyBorder="1" applyAlignment="1">
      <alignment horizontal="center" vertical="center"/>
    </xf>
    <xf numFmtId="0" fontId="0" fillId="0" borderId="6" xfId="0" applyBorder="1"/>
    <xf numFmtId="0" fontId="0" fillId="0" borderId="8" xfId="0" applyBorder="1" applyAlignment="1">
      <alignment horizontal="center" vertical="center"/>
    </xf>
    <xf numFmtId="0" fontId="0" fillId="0" borderId="13" xfId="0" applyBorder="1"/>
    <xf numFmtId="0" fontId="0" fillId="0" borderId="14" xfId="0" applyBorder="1"/>
    <xf numFmtId="14" fontId="0" fillId="0" borderId="8" xfId="0" applyNumberFormat="1" applyBorder="1"/>
    <xf numFmtId="0" fontId="0" fillId="0" borderId="16" xfId="0" applyBorder="1"/>
    <xf numFmtId="0" fontId="0" fillId="0" borderId="18" xfId="0" applyBorder="1"/>
    <xf numFmtId="0" fontId="0" fillId="0" borderId="0" xfId="0" quotePrefix="1"/>
    <xf numFmtId="0" fontId="11" fillId="3" borderId="0" xfId="0" applyFont="1" applyFill="1" applyAlignment="1">
      <alignment horizontal="center"/>
    </xf>
    <xf numFmtId="0" fontId="11" fillId="3" borderId="0" xfId="0" applyFont="1" applyFill="1" applyAlignment="1">
      <alignment vertical="center" wrapText="1"/>
    </xf>
    <xf numFmtId="14" fontId="11" fillId="3" borderId="0" xfId="0" applyNumberFormat="1" applyFont="1" applyFill="1"/>
    <xf numFmtId="0" fontId="11" fillId="3" borderId="0" xfId="0" applyFont="1" applyFill="1" applyAlignment="1">
      <alignment horizontal="right"/>
    </xf>
    <xf numFmtId="0" fontId="11" fillId="3" borderId="0" xfId="0" applyFont="1" applyFill="1" applyAlignment="1">
      <alignment horizontal="left" wrapText="1"/>
    </xf>
    <xf numFmtId="3" fontId="4" fillId="3" borderId="0" xfId="0" applyNumberFormat="1" applyFont="1" applyFill="1" applyAlignment="1">
      <alignment horizontal="center"/>
    </xf>
    <xf numFmtId="165" fontId="4" fillId="3" borderId="0" xfId="1" applyNumberFormat="1" applyFont="1" applyFill="1" applyAlignment="1" applyProtection="1">
      <alignment horizontal="center"/>
    </xf>
    <xf numFmtId="0" fontId="6" fillId="4" borderId="2" xfId="0" applyFont="1" applyFill="1" applyBorder="1" applyAlignment="1">
      <alignment horizontal="left" vertical="center" indent="3"/>
    </xf>
    <xf numFmtId="0" fontId="10" fillId="3" borderId="0" xfId="0" applyFont="1" applyFill="1"/>
    <xf numFmtId="0" fontId="9" fillId="0" borderId="4" xfId="0" applyFont="1" applyBorder="1" applyAlignment="1">
      <alignment vertical="center"/>
    </xf>
    <xf numFmtId="0" fontId="12" fillId="0" borderId="0" xfId="0" applyFont="1" applyAlignment="1">
      <alignment horizontal="left" vertical="center"/>
    </xf>
    <xf numFmtId="0" fontId="12" fillId="0" borderId="0" xfId="0" applyFont="1"/>
    <xf numFmtId="0" fontId="9" fillId="0" borderId="0" xfId="0" applyFont="1" applyAlignment="1">
      <alignment vertical="center"/>
    </xf>
    <xf numFmtId="0" fontId="12" fillId="0" borderId="0" xfId="0" applyFont="1" applyAlignment="1">
      <alignment horizontal="left" vertical="center" indent="3"/>
    </xf>
    <xf numFmtId="0" fontId="10" fillId="0" borderId="0" xfId="0" applyFont="1" applyAlignment="1">
      <alignment horizontal="center"/>
    </xf>
    <xf numFmtId="0" fontId="9" fillId="0" borderId="0" xfId="0" applyFont="1"/>
    <xf numFmtId="164" fontId="10" fillId="0" borderId="0" xfId="0" applyNumberFormat="1" applyFont="1" applyAlignment="1">
      <alignment horizontal="center" wrapText="1"/>
    </xf>
    <xf numFmtId="0" fontId="9" fillId="0" borderId="0" xfId="0" applyFont="1" applyAlignment="1">
      <alignment horizontal="right"/>
    </xf>
    <xf numFmtId="164" fontId="10" fillId="0" borderId="5" xfId="0" applyNumberFormat="1" applyFont="1" applyBorder="1" applyAlignment="1">
      <alignment horizontal="center" wrapText="1"/>
    </xf>
    <xf numFmtId="0" fontId="10" fillId="3" borderId="0" xfId="0" applyFont="1" applyFill="1" applyAlignment="1">
      <alignment horizontal="right"/>
    </xf>
    <xf numFmtId="0" fontId="10" fillId="0" borderId="0" xfId="0" applyFont="1"/>
    <xf numFmtId="0" fontId="5" fillId="0" borderId="4" xfId="0" applyFont="1" applyBorder="1" applyAlignment="1">
      <alignment vertical="center"/>
    </xf>
    <xf numFmtId="0" fontId="7" fillId="0" borderId="0" xfId="0" applyFont="1"/>
    <xf numFmtId="0" fontId="4" fillId="0" borderId="6" xfId="0" applyFont="1" applyBorder="1" applyAlignment="1">
      <alignment horizontal="center"/>
    </xf>
    <xf numFmtId="0" fontId="4" fillId="0" borderId="25" xfId="0" applyFont="1" applyBorder="1" applyAlignment="1">
      <alignment horizontal="center"/>
    </xf>
    <xf numFmtId="0" fontId="4" fillId="0" borderId="7" xfId="0" applyFont="1" applyBorder="1" applyAlignment="1">
      <alignment horizontal="center"/>
    </xf>
    <xf numFmtId="0" fontId="9" fillId="0" borderId="8" xfId="0" applyFont="1" applyBorder="1" applyAlignment="1">
      <alignment horizontal="center" vertical="center" wrapText="1"/>
    </xf>
    <xf numFmtId="14" fontId="9" fillId="5" borderId="8" xfId="0" applyNumberFormat="1" applyFont="1" applyFill="1" applyBorder="1" applyAlignment="1">
      <alignment horizontal="center" vertical="center" wrapText="1"/>
    </xf>
    <xf numFmtId="9" fontId="9" fillId="0" borderId="8" xfId="2" applyFont="1" applyFill="1" applyBorder="1" applyAlignment="1" applyProtection="1">
      <alignment horizontal="center" vertical="center" wrapText="1"/>
    </xf>
    <xf numFmtId="3" fontId="9" fillId="5" borderId="8" xfId="0" applyNumberFormat="1" applyFont="1" applyFill="1" applyBorder="1" applyAlignment="1">
      <alignment horizontal="center" vertical="center" wrapText="1"/>
    </xf>
    <xf numFmtId="165" fontId="9" fillId="5" borderId="8" xfId="1" applyNumberFormat="1" applyFont="1" applyFill="1" applyBorder="1" applyAlignment="1" applyProtection="1">
      <alignment horizontal="center" vertical="center" wrapText="1"/>
    </xf>
    <xf numFmtId="165" fontId="9" fillId="5" borderId="0" xfId="1" applyNumberFormat="1" applyFont="1" applyFill="1" applyBorder="1" applyAlignment="1" applyProtection="1">
      <alignment horizontal="center" vertical="center" wrapText="1"/>
    </xf>
    <xf numFmtId="0" fontId="10" fillId="0" borderId="26"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29" xfId="0" applyFont="1" applyBorder="1" applyAlignment="1">
      <alignment horizontal="center" vertical="center" wrapText="1"/>
    </xf>
    <xf numFmtId="3" fontId="10" fillId="5" borderId="8" xfId="0" applyNumberFormat="1" applyFont="1" applyFill="1" applyBorder="1" applyAlignment="1" applyProtection="1">
      <alignment horizontal="center" vertical="center" wrapText="1"/>
      <protection locked="0"/>
    </xf>
    <xf numFmtId="9" fontId="10" fillId="5" borderId="8" xfId="2" applyFont="1" applyFill="1" applyBorder="1" applyAlignment="1" applyProtection="1">
      <alignment horizontal="center" vertical="center" wrapText="1"/>
      <protection locked="0"/>
    </xf>
    <xf numFmtId="3" fontId="10" fillId="5" borderId="8" xfId="0" applyNumberFormat="1" applyFont="1" applyFill="1" applyBorder="1" applyAlignment="1">
      <alignment horizontal="center" vertical="center"/>
    </xf>
    <xf numFmtId="165" fontId="10" fillId="5" borderId="8" xfId="1" applyNumberFormat="1" applyFont="1" applyFill="1" applyBorder="1" applyAlignment="1" applyProtection="1">
      <alignment horizontal="center" vertical="center"/>
    </xf>
    <xf numFmtId="0" fontId="10" fillId="5" borderId="8" xfId="0" applyFont="1" applyFill="1" applyBorder="1" applyAlignment="1">
      <alignment vertical="center" wrapText="1"/>
    </xf>
    <xf numFmtId="0" fontId="4" fillId="0" borderId="15" xfId="0" applyFont="1" applyBorder="1"/>
    <xf numFmtId="0" fontId="4" fillId="0" borderId="30" xfId="0" applyFont="1" applyBorder="1"/>
    <xf numFmtId="0" fontId="10" fillId="0" borderId="8" xfId="0" applyFont="1" applyBorder="1" applyAlignment="1">
      <alignment horizontal="left" vertical="center" wrapText="1"/>
    </xf>
    <xf numFmtId="0" fontId="10" fillId="5" borderId="8" xfId="0" quotePrefix="1" applyFont="1" applyFill="1" applyBorder="1" applyAlignment="1">
      <alignment vertical="center" wrapText="1"/>
    </xf>
    <xf numFmtId="14" fontId="4" fillId="0" borderId="10" xfId="0" applyNumberFormat="1" applyFont="1" applyBorder="1"/>
    <xf numFmtId="1" fontId="8" fillId="7" borderId="20" xfId="0" applyNumberFormat="1" applyFont="1" applyFill="1" applyBorder="1" applyAlignment="1">
      <alignment horizontal="center" vertical="center"/>
    </xf>
    <xf numFmtId="1" fontId="13" fillId="7" borderId="23" xfId="0" applyNumberFormat="1" applyFont="1" applyFill="1" applyBorder="1" applyAlignment="1">
      <alignment horizontal="center" vertical="center"/>
    </xf>
    <xf numFmtId="0" fontId="9" fillId="7" borderId="8" xfId="0" applyFont="1" applyFill="1" applyBorder="1" applyAlignment="1">
      <alignment horizontal="center" vertical="center" wrapText="1"/>
    </xf>
    <xf numFmtId="0" fontId="10" fillId="7" borderId="8" xfId="0" applyFont="1" applyFill="1" applyBorder="1" applyAlignment="1">
      <alignment horizontal="center" vertical="center"/>
    </xf>
    <xf numFmtId="1" fontId="8" fillId="8" borderId="20" xfId="0" applyNumberFormat="1" applyFont="1" applyFill="1" applyBorder="1" applyAlignment="1">
      <alignment horizontal="center" vertical="center"/>
    </xf>
    <xf numFmtId="1" fontId="13" fillId="8" borderId="23" xfId="0" applyNumberFormat="1" applyFont="1" applyFill="1" applyBorder="1" applyAlignment="1">
      <alignment horizontal="center" vertical="center"/>
    </xf>
    <xf numFmtId="0" fontId="9" fillId="8" borderId="8" xfId="0" applyFont="1" applyFill="1" applyBorder="1" applyAlignment="1">
      <alignment horizontal="center" vertical="center" wrapText="1"/>
    </xf>
    <xf numFmtId="0" fontId="10" fillId="8" borderId="8" xfId="0" applyFont="1" applyFill="1" applyBorder="1" applyAlignment="1">
      <alignment horizontal="center" vertical="center"/>
    </xf>
    <xf numFmtId="1" fontId="8" fillId="9" borderId="20" xfId="0" applyNumberFormat="1" applyFont="1" applyFill="1" applyBorder="1" applyAlignment="1">
      <alignment horizontal="center" vertical="center"/>
    </xf>
    <xf numFmtId="1" fontId="13" fillId="9" borderId="23" xfId="0" applyNumberFormat="1" applyFont="1" applyFill="1" applyBorder="1" applyAlignment="1">
      <alignment horizontal="center" vertical="center"/>
    </xf>
    <xf numFmtId="0" fontId="9" fillId="9" borderId="8" xfId="0" applyFont="1" applyFill="1" applyBorder="1" applyAlignment="1">
      <alignment horizontal="center" vertical="center" wrapText="1"/>
    </xf>
    <xf numFmtId="0" fontId="10" fillId="9" borderId="8" xfId="0" applyFont="1" applyFill="1" applyBorder="1" applyAlignment="1">
      <alignment horizontal="center" vertical="center"/>
    </xf>
    <xf numFmtId="1" fontId="13" fillId="10" borderId="23" xfId="0" applyNumberFormat="1" applyFont="1" applyFill="1" applyBorder="1" applyAlignment="1">
      <alignment horizontal="center" vertical="center"/>
    </xf>
    <xf numFmtId="0" fontId="9" fillId="10" borderId="8" xfId="0" applyFont="1" applyFill="1" applyBorder="1" applyAlignment="1">
      <alignment horizontal="center" vertical="center" wrapText="1"/>
    </xf>
    <xf numFmtId="0" fontId="10" fillId="10" borderId="8" xfId="0" applyFont="1" applyFill="1" applyBorder="1" applyAlignment="1">
      <alignment horizontal="center" vertical="center"/>
    </xf>
    <xf numFmtId="0" fontId="15" fillId="0" borderId="8" xfId="0" applyFont="1" applyBorder="1" applyAlignment="1" applyProtection="1">
      <alignment horizontal="center" vertical="center" wrapText="1"/>
      <protection locked="0"/>
    </xf>
    <xf numFmtId="1" fontId="12" fillId="10" borderId="20" xfId="0" applyNumberFormat="1" applyFont="1" applyFill="1" applyBorder="1" applyAlignment="1">
      <alignment horizontal="center" vertical="center"/>
    </xf>
    <xf numFmtId="0" fontId="15" fillId="5" borderId="8" xfId="0" applyFont="1" applyFill="1" applyBorder="1" applyAlignment="1" applyProtection="1">
      <alignment horizontal="center" vertical="center" wrapText="1"/>
      <protection locked="0"/>
    </xf>
    <xf numFmtId="3" fontId="15" fillId="5" borderId="8" xfId="0" applyNumberFormat="1" applyFont="1" applyFill="1" applyBorder="1" applyAlignment="1" applyProtection="1">
      <alignment horizontal="center" vertical="center" wrapText="1"/>
      <protection locked="0"/>
    </xf>
    <xf numFmtId="0" fontId="0" fillId="5" borderId="8" xfId="0" applyFill="1" applyBorder="1"/>
    <xf numFmtId="0" fontId="0" fillId="5" borderId="0" xfId="0" applyFill="1"/>
    <xf numFmtId="0" fontId="0" fillId="5" borderId="0" xfId="0" applyFill="1" applyAlignment="1">
      <alignment horizontal="left"/>
    </xf>
    <xf numFmtId="0" fontId="18" fillId="11" borderId="0" xfId="0" applyFont="1" applyFill="1"/>
    <xf numFmtId="0" fontId="18" fillId="12" borderId="0" xfId="0" applyFont="1" applyFill="1"/>
    <xf numFmtId="0" fontId="18" fillId="13" borderId="0" xfId="0" applyFont="1" applyFill="1"/>
    <xf numFmtId="0" fontId="19" fillId="14" borderId="0" xfId="0" applyFont="1" applyFill="1"/>
    <xf numFmtId="0" fontId="20" fillId="0" borderId="0" xfId="0" applyFont="1" applyAlignment="1">
      <alignment wrapText="1"/>
    </xf>
    <xf numFmtId="0" fontId="21" fillId="15" borderId="0" xfId="0" applyFont="1" applyFill="1" applyAlignment="1">
      <alignment wrapText="1"/>
    </xf>
    <xf numFmtId="0" fontId="18" fillId="16" borderId="0" xfId="0" applyFont="1" applyFill="1"/>
    <xf numFmtId="0" fontId="18" fillId="17" borderId="0" xfId="0" applyFont="1" applyFill="1"/>
    <xf numFmtId="0" fontId="18" fillId="18" borderId="0" xfId="0" applyFont="1" applyFill="1"/>
    <xf numFmtId="0" fontId="18" fillId="0" borderId="0" xfId="0" applyFont="1"/>
    <xf numFmtId="0" fontId="22" fillId="0" borderId="0" xfId="0" applyFont="1"/>
    <xf numFmtId="0" fontId="23" fillId="0" borderId="0" xfId="0" applyFont="1"/>
    <xf numFmtId="0" fontId="24" fillId="16" borderId="32" xfId="4" applyBorder="1" applyAlignment="1">
      <alignment horizontal="center" vertical="center"/>
    </xf>
    <xf numFmtId="0" fontId="24" fillId="16" borderId="33" xfId="4" applyBorder="1" applyAlignment="1">
      <alignment horizontal="center" vertical="center"/>
    </xf>
    <xf numFmtId="0" fontId="24" fillId="16" borderId="34" xfId="4" applyBorder="1" applyAlignment="1">
      <alignment horizontal="center" vertical="center"/>
    </xf>
    <xf numFmtId="0" fontId="0" fillId="0" borderId="35" xfId="0" applyBorder="1"/>
    <xf numFmtId="0" fontId="0" fillId="0" borderId="23" xfId="0" applyBorder="1"/>
    <xf numFmtId="0" fontId="0" fillId="0" borderId="36" xfId="0" applyBorder="1"/>
    <xf numFmtId="0" fontId="25" fillId="19" borderId="37" xfId="0" applyFont="1" applyFill="1" applyBorder="1"/>
    <xf numFmtId="0" fontId="25" fillId="19" borderId="8" xfId="0" applyFont="1" applyFill="1" applyBorder="1"/>
    <xf numFmtId="0" fontId="25" fillId="19" borderId="38" xfId="0" applyFont="1" applyFill="1" applyBorder="1"/>
    <xf numFmtId="0" fontId="0" fillId="0" borderId="38" xfId="0" applyBorder="1"/>
    <xf numFmtId="0" fontId="0" fillId="0" borderId="37" xfId="0" applyBorder="1"/>
    <xf numFmtId="0" fontId="0" fillId="0" borderId="38" xfId="0" applyBorder="1" applyAlignment="1">
      <alignment wrapText="1"/>
    </xf>
    <xf numFmtId="0" fontId="0" fillId="5" borderId="37" xfId="0" applyFill="1" applyBorder="1"/>
    <xf numFmtId="0" fontId="0" fillId="0" borderId="8" xfId="0" applyBorder="1" applyAlignment="1">
      <alignment wrapText="1"/>
    </xf>
    <xf numFmtId="0" fontId="0" fillId="0" borderId="39" xfId="0" applyBorder="1" applyAlignment="1">
      <alignment horizontal="left"/>
    </xf>
    <xf numFmtId="0" fontId="0" fillId="0" borderId="40" xfId="0" applyBorder="1"/>
    <xf numFmtId="0" fontId="0" fillId="0" borderId="41" xfId="0" applyBorder="1"/>
    <xf numFmtId="0" fontId="2" fillId="0" borderId="0" xfId="0" applyFont="1"/>
    <xf numFmtId="0" fontId="26" fillId="16" borderId="32" xfId="4" applyFont="1" applyBorder="1" applyAlignment="1">
      <alignment horizontal="center" vertical="center" wrapText="1"/>
    </xf>
    <xf numFmtId="0" fontId="26" fillId="16" borderId="33" xfId="4" applyFont="1" applyBorder="1" applyAlignment="1">
      <alignment horizontal="center" vertical="center" wrapText="1"/>
    </xf>
    <xf numFmtId="0" fontId="26" fillId="16" borderId="34" xfId="4" applyFont="1" applyBorder="1" applyAlignment="1">
      <alignment horizontal="center" vertical="center" wrapText="1"/>
    </xf>
    <xf numFmtId="0" fontId="0" fillId="0" borderId="8" xfId="0" applyBorder="1" applyAlignment="1">
      <alignment horizontal="right" wrapText="1"/>
    </xf>
    <xf numFmtId="166" fontId="0" fillId="0" borderId="8" xfId="0" applyNumberFormat="1" applyBorder="1" applyAlignment="1">
      <alignment horizontal="right"/>
    </xf>
    <xf numFmtId="167" fontId="0" fillId="0" borderId="8" xfId="0" applyNumberFormat="1" applyBorder="1" applyAlignment="1">
      <alignment horizontal="right"/>
    </xf>
    <xf numFmtId="167" fontId="0" fillId="0" borderId="8" xfId="0" applyNumberFormat="1" applyBorder="1"/>
    <xf numFmtId="0" fontId="0" fillId="0" borderId="8" xfId="0" applyBorder="1" applyAlignment="1">
      <alignment horizontal="right"/>
    </xf>
    <xf numFmtId="166" fontId="2" fillId="0" borderId="8" xfId="0" applyNumberFormat="1" applyFont="1" applyBorder="1"/>
    <xf numFmtId="167" fontId="2" fillId="0" borderId="8" xfId="0" applyNumberFormat="1" applyFont="1" applyBorder="1"/>
    <xf numFmtId="0" fontId="2" fillId="0" borderId="0" xfId="0" applyFont="1" applyAlignment="1">
      <alignment horizontal="right"/>
    </xf>
    <xf numFmtId="166" fontId="2" fillId="0" borderId="0" xfId="0" applyNumberFormat="1" applyFont="1"/>
    <xf numFmtId="167" fontId="2" fillId="0" borderId="0" xfId="0" applyNumberFormat="1" applyFont="1"/>
    <xf numFmtId="0" fontId="0" fillId="5" borderId="0" xfId="0" applyFill="1" applyProtection="1">
      <protection locked="0"/>
    </xf>
    <xf numFmtId="0" fontId="2" fillId="5" borderId="0" xfId="0" applyFont="1" applyFill="1" applyProtection="1">
      <protection locked="0"/>
    </xf>
    <xf numFmtId="0" fontId="28" fillId="5" borderId="0" xfId="0" applyFont="1" applyFill="1" applyProtection="1">
      <protection locked="0"/>
    </xf>
    <xf numFmtId="0" fontId="0" fillId="5" borderId="0" xfId="0" applyFill="1" applyAlignment="1" applyProtection="1">
      <alignment horizontal="right"/>
      <protection locked="0"/>
    </xf>
    <xf numFmtId="0" fontId="29" fillId="5" borderId="0" xfId="5" applyFont="1" applyFill="1"/>
    <xf numFmtId="0" fontId="30" fillId="5" borderId="0" xfId="0" applyFont="1" applyFill="1" applyProtection="1">
      <protection locked="0"/>
    </xf>
    <xf numFmtId="0" fontId="0" fillId="5" borderId="0" xfId="0" applyFill="1" applyAlignment="1" applyProtection="1">
      <alignment horizontal="left" vertical="top" wrapText="1"/>
      <protection locked="0"/>
    </xf>
    <xf numFmtId="9" fontId="0" fillId="5" borderId="0" xfId="0" applyNumberFormat="1" applyFill="1" applyProtection="1">
      <protection locked="0"/>
    </xf>
    <xf numFmtId="0" fontId="24" fillId="16" borderId="39" xfId="4" applyBorder="1" applyAlignment="1" applyProtection="1">
      <alignment horizontal="right"/>
      <protection locked="0"/>
    </xf>
    <xf numFmtId="168" fontId="31" fillId="15" borderId="41" xfId="8" applyNumberFormat="1" applyBorder="1" applyAlignment="1">
      <alignment wrapText="1"/>
    </xf>
    <xf numFmtId="0" fontId="24" fillId="5" borderId="0" xfId="4" applyFill="1" applyBorder="1" applyAlignment="1" applyProtection="1">
      <alignment horizontal="right"/>
      <protection locked="0"/>
    </xf>
    <xf numFmtId="168" fontId="31" fillId="5" borderId="0" xfId="8" applyNumberFormat="1" applyFill="1" applyAlignment="1">
      <alignment wrapText="1"/>
    </xf>
    <xf numFmtId="0" fontId="0" fillId="5" borderId="8" xfId="0" applyFill="1" applyBorder="1" applyAlignment="1" applyProtection="1">
      <alignment horizontal="right"/>
      <protection locked="0"/>
    </xf>
    <xf numFmtId="0" fontId="24" fillId="11" borderId="8" xfId="9" applyBorder="1" applyAlignment="1" applyProtection="1">
      <alignment horizontal="right"/>
      <protection locked="0"/>
    </xf>
    <xf numFmtId="0" fontId="0" fillId="5" borderId="8" xfId="0" applyFill="1" applyBorder="1" applyProtection="1">
      <protection locked="0"/>
    </xf>
    <xf numFmtId="0" fontId="0" fillId="5" borderId="8" xfId="0" applyFill="1" applyBorder="1" applyAlignment="1">
      <alignment horizontal="right"/>
    </xf>
    <xf numFmtId="0" fontId="24" fillId="11" borderId="8" xfId="9" applyBorder="1" applyAlignment="1">
      <alignment horizontal="right"/>
    </xf>
    <xf numFmtId="9" fontId="24" fillId="11" borderId="8" xfId="9" applyNumberFormat="1" applyBorder="1" applyAlignment="1">
      <alignment horizontal="right"/>
    </xf>
    <xf numFmtId="9" fontId="24" fillId="11" borderId="8" xfId="9" applyNumberFormat="1" applyBorder="1" applyProtection="1">
      <protection locked="0"/>
    </xf>
    <xf numFmtId="9" fontId="32" fillId="0" borderId="8" xfId="2" applyFont="1" applyBorder="1" applyAlignment="1">
      <alignment horizontal="right"/>
    </xf>
    <xf numFmtId="0" fontId="33" fillId="5" borderId="0" xfId="0" applyFont="1" applyFill="1" applyAlignment="1">
      <alignment horizontal="right" wrapText="1"/>
    </xf>
    <xf numFmtId="0" fontId="0" fillId="5" borderId="8" xfId="0" applyFill="1" applyBorder="1" applyAlignment="1">
      <alignment horizontal="left" vertical="center"/>
    </xf>
    <xf numFmtId="169" fontId="24" fillId="5" borderId="8" xfId="2" applyNumberFormat="1" applyFont="1" applyFill="1" applyBorder="1" applyAlignment="1">
      <alignment horizontal="right"/>
    </xf>
    <xf numFmtId="168" fontId="23" fillId="0" borderId="8" xfId="10"/>
    <xf numFmtId="167" fontId="0" fillId="5" borderId="8" xfId="0" applyNumberFormat="1" applyFill="1" applyBorder="1" applyAlignment="1">
      <alignment horizontal="right"/>
    </xf>
    <xf numFmtId="0" fontId="18" fillId="5" borderId="0" xfId="0" applyFont="1" applyFill="1" applyAlignment="1" applyProtection="1">
      <alignment horizontal="right"/>
      <protection locked="0"/>
    </xf>
    <xf numFmtId="0" fontId="24" fillId="11" borderId="8" xfId="9" applyBorder="1" applyProtection="1">
      <protection locked="0"/>
    </xf>
    <xf numFmtId="0" fontId="18" fillId="5" borderId="0" xfId="0" applyFont="1" applyFill="1" applyProtection="1">
      <protection locked="0"/>
    </xf>
    <xf numFmtId="0" fontId="24" fillId="11" borderId="0" xfId="9"/>
    <xf numFmtId="0" fontId="0" fillId="5" borderId="8" xfId="0" applyFill="1" applyBorder="1" applyAlignment="1" applyProtection="1">
      <alignment wrapText="1"/>
      <protection locked="0"/>
    </xf>
    <xf numFmtId="170" fontId="0" fillId="5" borderId="8" xfId="0" applyNumberFormat="1" applyFill="1" applyBorder="1" applyProtection="1">
      <protection locked="0"/>
    </xf>
    <xf numFmtId="167" fontId="0" fillId="5" borderId="8" xfId="0" applyNumberFormat="1" applyFill="1" applyBorder="1" applyProtection="1">
      <protection locked="0"/>
    </xf>
    <xf numFmtId="171" fontId="0" fillId="5" borderId="0" xfId="0" applyNumberFormat="1" applyFill="1" applyProtection="1">
      <protection locked="0"/>
    </xf>
    <xf numFmtId="172" fontId="0" fillId="5" borderId="0" xfId="0" applyNumberFormat="1" applyFill="1" applyProtection="1">
      <protection locked="0"/>
    </xf>
    <xf numFmtId="170" fontId="0" fillId="5" borderId="0" xfId="0" applyNumberFormat="1" applyFill="1" applyProtection="1">
      <protection locked="0"/>
    </xf>
    <xf numFmtId="0" fontId="0" fillId="5" borderId="0" xfId="0" applyFill="1" applyAlignment="1">
      <alignment horizontal="left" wrapText="1"/>
    </xf>
    <xf numFmtId="0" fontId="1" fillId="5" borderId="0" xfId="0" applyFont="1" applyFill="1" applyAlignment="1">
      <alignment horizontal="left" wrapText="1"/>
    </xf>
    <xf numFmtId="0" fontId="1" fillId="5" borderId="39" xfId="0" applyFont="1" applyFill="1" applyBorder="1" applyAlignment="1">
      <alignment horizontal="right"/>
    </xf>
    <xf numFmtId="0" fontId="21" fillId="15" borderId="41" xfId="0" applyFont="1" applyFill="1" applyBorder="1" applyAlignment="1">
      <alignment wrapText="1"/>
    </xf>
    <xf numFmtId="0" fontId="1" fillId="5" borderId="0" xfId="0" applyFont="1" applyFill="1"/>
    <xf numFmtId="0" fontId="1" fillId="5" borderId="0" xfId="0" applyFont="1" applyFill="1" applyAlignment="1">
      <alignment horizontal="right"/>
    </xf>
    <xf numFmtId="0" fontId="21" fillId="5" borderId="0" xfId="0" applyFont="1" applyFill="1" applyAlignment="1">
      <alignment wrapText="1"/>
    </xf>
    <xf numFmtId="0" fontId="18" fillId="16" borderId="0" xfId="4" applyFont="1"/>
    <xf numFmtId="0" fontId="1" fillId="5" borderId="8" xfId="0" applyFont="1" applyFill="1" applyBorder="1" applyAlignment="1">
      <alignment horizontal="right"/>
    </xf>
    <xf numFmtId="0" fontId="18" fillId="11" borderId="0" xfId="9" applyFont="1"/>
    <xf numFmtId="0" fontId="1" fillId="5" borderId="8" xfId="0" applyFont="1" applyFill="1" applyBorder="1"/>
    <xf numFmtId="0" fontId="0" fillId="5" borderId="0" xfId="0" applyFill="1" applyAlignment="1">
      <alignment horizontal="right"/>
    </xf>
    <xf numFmtId="167" fontId="1" fillId="5" borderId="8" xfId="0" applyNumberFormat="1" applyFont="1" applyFill="1" applyBorder="1"/>
    <xf numFmtId="170" fontId="1" fillId="5" borderId="8" xfId="0" applyNumberFormat="1" applyFont="1" applyFill="1" applyBorder="1"/>
    <xf numFmtId="0" fontId="18" fillId="11" borderId="8" xfId="9" applyFont="1" applyBorder="1"/>
    <xf numFmtId="0" fontId="24" fillId="11" borderId="8" xfId="9" applyBorder="1"/>
    <xf numFmtId="43" fontId="23" fillId="0" borderId="8" xfId="10" applyNumberFormat="1"/>
    <xf numFmtId="169" fontId="18" fillId="5" borderId="8" xfId="0" applyNumberFormat="1" applyFont="1" applyFill="1" applyBorder="1"/>
    <xf numFmtId="9" fontId="24" fillId="13" borderId="8" xfId="11" applyNumberFormat="1" applyBorder="1"/>
    <xf numFmtId="171" fontId="1" fillId="5" borderId="8" xfId="0" applyNumberFormat="1" applyFont="1" applyFill="1" applyBorder="1"/>
    <xf numFmtId="9" fontId="18" fillId="0" borderId="8" xfId="2" applyFont="1" applyBorder="1"/>
    <xf numFmtId="173" fontId="23" fillId="0" borderId="8" xfId="10" applyNumberFormat="1"/>
    <xf numFmtId="169" fontId="1" fillId="5" borderId="8" xfId="0" applyNumberFormat="1" applyFont="1" applyFill="1" applyBorder="1"/>
    <xf numFmtId="167" fontId="18" fillId="5" borderId="8" xfId="0" applyNumberFormat="1" applyFont="1" applyFill="1" applyBorder="1"/>
    <xf numFmtId="0" fontId="18" fillId="16" borderId="31" xfId="4" applyFont="1" applyBorder="1" applyAlignment="1">
      <alignment horizontal="left"/>
    </xf>
    <xf numFmtId="0" fontId="18" fillId="16" borderId="31" xfId="4" applyFont="1" applyBorder="1"/>
    <xf numFmtId="9" fontId="18" fillId="0" borderId="8" xfId="11" applyNumberFormat="1" applyFont="1" applyFill="1" applyBorder="1"/>
    <xf numFmtId="9" fontId="18" fillId="13" borderId="8" xfId="11" applyNumberFormat="1" applyFont="1" applyBorder="1" applyAlignment="1">
      <alignment horizontal="right"/>
    </xf>
    <xf numFmtId="0" fontId="34" fillId="5" borderId="0" xfId="5" applyFont="1" applyFill="1"/>
    <xf numFmtId="0" fontId="18" fillId="5" borderId="0" xfId="7" applyFont="1" applyFill="1" applyBorder="1" applyAlignment="1">
      <alignment wrapText="1"/>
    </xf>
    <xf numFmtId="167" fontId="21" fillId="15" borderId="41" xfId="0" applyNumberFormat="1" applyFont="1" applyFill="1" applyBorder="1" applyAlignment="1">
      <alignment wrapText="1"/>
    </xf>
    <xf numFmtId="167" fontId="21" fillId="5" borderId="0" xfId="0" applyNumberFormat="1" applyFont="1" applyFill="1" applyAlignment="1">
      <alignment wrapText="1"/>
    </xf>
    <xf numFmtId="0" fontId="18" fillId="11" borderId="8" xfId="0" applyFont="1" applyFill="1" applyBorder="1"/>
    <xf numFmtId="0" fontId="0" fillId="5" borderId="0" xfId="0" applyFill="1" applyAlignment="1">
      <alignment wrapText="1"/>
    </xf>
    <xf numFmtId="0" fontId="24" fillId="13" borderId="8" xfId="11" applyBorder="1"/>
    <xf numFmtId="167" fontId="23" fillId="0" borderId="8" xfId="0" applyNumberFormat="1" applyFont="1" applyBorder="1"/>
    <xf numFmtId="0" fontId="28" fillId="5" borderId="0" xfId="0" applyFont="1" applyFill="1"/>
    <xf numFmtId="9" fontId="1" fillId="13" borderId="8" xfId="0" applyNumberFormat="1" applyFont="1" applyFill="1" applyBorder="1"/>
    <xf numFmtId="167" fontId="23" fillId="0" borderId="0" xfId="0" applyNumberFormat="1" applyFont="1"/>
    <xf numFmtId="1" fontId="1" fillId="5" borderId="8" xfId="0" applyNumberFormat="1" applyFont="1" applyFill="1" applyBorder="1"/>
    <xf numFmtId="9" fontId="1" fillId="0" borderId="8" xfId="0" applyNumberFormat="1" applyFont="1" applyBorder="1"/>
    <xf numFmtId="0" fontId="18" fillId="11" borderId="0" xfId="0" applyFont="1" applyFill="1" applyAlignment="1">
      <alignment horizontal="right"/>
    </xf>
    <xf numFmtId="174" fontId="23" fillId="0" borderId="0" xfId="0" applyNumberFormat="1" applyFont="1"/>
    <xf numFmtId="0" fontId="0" fillId="5" borderId="0" xfId="0" applyFill="1" applyAlignment="1">
      <alignment horizontal="left" vertical="center"/>
    </xf>
    <xf numFmtId="9" fontId="18" fillId="11" borderId="8" xfId="0" applyNumberFormat="1" applyFont="1" applyFill="1" applyBorder="1" applyAlignment="1">
      <alignment horizontal="right"/>
    </xf>
    <xf numFmtId="167" fontId="1" fillId="5" borderId="0" xfId="0" applyNumberFormat="1" applyFont="1" applyFill="1"/>
    <xf numFmtId="0" fontId="2" fillId="5" borderId="0" xfId="0" applyFont="1" applyFill="1" applyAlignment="1">
      <alignment horizontal="center"/>
    </xf>
    <xf numFmtId="0" fontId="18" fillId="16" borderId="0" xfId="4" applyFont="1" applyAlignment="1">
      <alignment horizontal="left"/>
    </xf>
    <xf numFmtId="9" fontId="1" fillId="5" borderId="8" xfId="0" applyNumberFormat="1" applyFont="1" applyFill="1" applyBorder="1"/>
    <xf numFmtId="168" fontId="1" fillId="5" borderId="8" xfId="0" applyNumberFormat="1" applyFont="1" applyFill="1" applyBorder="1"/>
    <xf numFmtId="0" fontId="2" fillId="5" borderId="0" xfId="0" applyFont="1" applyFill="1"/>
    <xf numFmtId="0" fontId="0" fillId="5" borderId="39" xfId="0" applyFill="1" applyBorder="1" applyAlignment="1">
      <alignment horizontal="right"/>
    </xf>
    <xf numFmtId="0" fontId="28" fillId="5" borderId="0" xfId="0" applyFont="1" applyFill="1" applyAlignment="1">
      <alignment horizontal="left"/>
    </xf>
    <xf numFmtId="167" fontId="16" fillId="5" borderId="0" xfId="0" applyNumberFormat="1" applyFont="1" applyFill="1" applyAlignment="1">
      <alignment horizontal="right"/>
    </xf>
    <xf numFmtId="0" fontId="24" fillId="16" borderId="0" xfId="4"/>
    <xf numFmtId="0" fontId="0" fillId="5" borderId="8" xfId="0" applyFill="1" applyBorder="1" applyAlignment="1">
      <alignment horizontal="center"/>
    </xf>
    <xf numFmtId="0" fontId="0" fillId="5" borderId="7" xfId="0" applyFill="1" applyBorder="1" applyAlignment="1">
      <alignment horizontal="center"/>
    </xf>
    <xf numFmtId="1" fontId="24" fillId="11" borderId="8" xfId="9" applyNumberFormat="1" applyBorder="1"/>
    <xf numFmtId="9" fontId="0" fillId="5" borderId="0" xfId="0" applyNumberFormat="1" applyFill="1"/>
    <xf numFmtId="9" fontId="0" fillId="5" borderId="8" xfId="0" applyNumberFormat="1" applyFill="1" applyBorder="1"/>
    <xf numFmtId="1" fontId="24" fillId="13" borderId="8" xfId="11" applyNumberFormat="1" applyBorder="1"/>
    <xf numFmtId="0" fontId="0" fillId="5" borderId="0" xfId="0" applyFill="1" applyAlignment="1">
      <alignment horizontal="right" vertical="center"/>
    </xf>
    <xf numFmtId="2" fontId="24" fillId="13" borderId="8" xfId="11" applyNumberFormat="1" applyBorder="1"/>
    <xf numFmtId="170" fontId="0" fillId="5" borderId="0" xfId="0" applyNumberFormat="1" applyFill="1"/>
    <xf numFmtId="169" fontId="0" fillId="5" borderId="8" xfId="0" applyNumberFormat="1" applyFill="1" applyBorder="1"/>
    <xf numFmtId="169" fontId="0" fillId="5" borderId="0" xfId="0" applyNumberFormat="1" applyFill="1"/>
    <xf numFmtId="9" fontId="24" fillId="11" borderId="8" xfId="9" applyNumberFormat="1" applyBorder="1"/>
    <xf numFmtId="168" fontId="23" fillId="5" borderId="8" xfId="10" applyFill="1"/>
    <xf numFmtId="167" fontId="0" fillId="5" borderId="8" xfId="0" applyNumberFormat="1" applyFill="1" applyBorder="1"/>
    <xf numFmtId="167" fontId="0" fillId="5" borderId="8" xfId="0" applyNumberFormat="1" applyFill="1" applyBorder="1" applyAlignment="1">
      <alignment horizontal="centerContinuous"/>
    </xf>
    <xf numFmtId="0" fontId="0" fillId="5" borderId="8" xfId="0" applyFill="1" applyBorder="1" applyAlignment="1">
      <alignment horizontal="centerContinuous"/>
    </xf>
    <xf numFmtId="167" fontId="0" fillId="5" borderId="0" xfId="0" applyNumberFormat="1" applyFill="1"/>
    <xf numFmtId="0" fontId="2" fillId="5" borderId="8" xfId="0" applyFont="1" applyFill="1" applyBorder="1" applyAlignment="1">
      <alignment horizontal="center"/>
    </xf>
    <xf numFmtId="169" fontId="0" fillId="5" borderId="8" xfId="0" applyNumberFormat="1" applyFill="1" applyBorder="1" applyAlignment="1">
      <alignment horizontal="right"/>
    </xf>
    <xf numFmtId="0" fontId="0" fillId="5" borderId="8" xfId="0" applyFill="1" applyBorder="1" applyAlignment="1">
      <alignment horizontal="left"/>
    </xf>
    <xf numFmtId="169" fontId="0" fillId="5" borderId="0" xfId="0" applyNumberFormat="1" applyFill="1" applyAlignment="1">
      <alignment horizontal="right"/>
    </xf>
    <xf numFmtId="0" fontId="0" fillId="5" borderId="39" xfId="0" applyFill="1" applyBorder="1" applyAlignment="1">
      <alignment horizontal="left" wrapText="1"/>
    </xf>
    <xf numFmtId="167" fontId="31" fillId="15" borderId="41" xfId="8" applyNumberFormat="1" applyBorder="1" applyAlignment="1">
      <alignment horizontal="right" wrapText="1"/>
    </xf>
    <xf numFmtId="167" fontId="31" fillId="5" borderId="0" xfId="8" applyNumberFormat="1" applyFill="1" applyAlignment="1">
      <alignment horizontal="left" wrapText="1"/>
    </xf>
    <xf numFmtId="1" fontId="18" fillId="11" borderId="8" xfId="0" applyNumberFormat="1" applyFont="1" applyFill="1" applyBorder="1"/>
    <xf numFmtId="172" fontId="33" fillId="5" borderId="8" xfId="12" applyNumberFormat="1" applyFont="1" applyFill="1" applyBorder="1" applyAlignment="1"/>
    <xf numFmtId="170" fontId="18" fillId="11" borderId="8" xfId="0" applyNumberFormat="1" applyFont="1" applyFill="1" applyBorder="1"/>
    <xf numFmtId="1" fontId="0" fillId="5" borderId="8" xfId="0" applyNumberFormat="1" applyFill="1" applyBorder="1"/>
    <xf numFmtId="9" fontId="18" fillId="11" borderId="8" xfId="0" applyNumberFormat="1" applyFont="1" applyFill="1" applyBorder="1"/>
    <xf numFmtId="0" fontId="24" fillId="16" borderId="0" xfId="4" applyAlignment="1">
      <alignment horizontal="left"/>
    </xf>
    <xf numFmtId="170" fontId="0" fillId="5" borderId="8" xfId="0" applyNumberFormat="1" applyFill="1" applyBorder="1"/>
    <xf numFmtId="0" fontId="0" fillId="5" borderId="51" xfId="0" applyFill="1" applyBorder="1" applyAlignment="1">
      <alignment horizontal="left" wrapText="1"/>
    </xf>
    <xf numFmtId="167" fontId="31" fillId="15" borderId="51" xfId="8" applyNumberFormat="1" applyBorder="1" applyAlignment="1">
      <alignment horizontal="right" wrapText="1"/>
    </xf>
    <xf numFmtId="9" fontId="24" fillId="0" borderId="8" xfId="11" applyNumberFormat="1" applyFill="1" applyBorder="1"/>
    <xf numFmtId="171" fontId="0" fillId="5" borderId="8" xfId="0" applyNumberFormat="1" applyFill="1" applyBorder="1"/>
    <xf numFmtId="175" fontId="0" fillId="5" borderId="8" xfId="0" applyNumberFormat="1" applyFill="1" applyBorder="1"/>
    <xf numFmtId="174" fontId="23" fillId="0" borderId="8" xfId="0" applyNumberFormat="1" applyFont="1" applyBorder="1"/>
    <xf numFmtId="171" fontId="23" fillId="0" borderId="8" xfId="0" applyNumberFormat="1" applyFont="1" applyBorder="1"/>
    <xf numFmtId="167" fontId="16" fillId="15" borderId="41" xfId="0" applyNumberFormat="1" applyFont="1" applyFill="1" applyBorder="1"/>
    <xf numFmtId="167" fontId="16" fillId="5" borderId="0" xfId="0" applyNumberFormat="1" applyFont="1" applyFill="1"/>
    <xf numFmtId="169" fontId="24" fillId="11" borderId="8" xfId="9" applyNumberFormat="1" applyBorder="1"/>
    <xf numFmtId="9" fontId="24" fillId="13" borderId="8" xfId="2" applyFont="1" applyFill="1" applyBorder="1"/>
    <xf numFmtId="0" fontId="0" fillId="5" borderId="0" xfId="0" applyFill="1" applyAlignment="1">
      <alignment horizontal="left" vertical="top" wrapText="1"/>
    </xf>
    <xf numFmtId="0" fontId="36" fillId="5" borderId="8" xfId="0" applyFont="1" applyFill="1" applyBorder="1" applyAlignment="1">
      <alignment horizontal="right"/>
    </xf>
    <xf numFmtId="176" fontId="24" fillId="11" borderId="8" xfId="9" applyNumberFormat="1" applyBorder="1" applyAlignment="1">
      <alignment horizontal="right" vertical="top" wrapText="1"/>
    </xf>
    <xf numFmtId="170" fontId="24" fillId="0" borderId="8" xfId="9" applyNumberFormat="1" applyFill="1" applyBorder="1"/>
    <xf numFmtId="176" fontId="18" fillId="5" borderId="8" xfId="0" applyNumberFormat="1" applyFont="1" applyFill="1" applyBorder="1" applyAlignment="1">
      <alignment horizontal="right" vertical="top" wrapText="1"/>
    </xf>
    <xf numFmtId="172" fontId="33" fillId="5" borderId="8" xfId="12" applyNumberFormat="1" applyFont="1" applyFill="1" applyBorder="1" applyAlignment="1">
      <alignment horizontal="right" wrapText="1"/>
    </xf>
    <xf numFmtId="0" fontId="1" fillId="5" borderId="0" xfId="0" applyFont="1" applyFill="1" applyAlignment="1">
      <alignment horizontal="left" vertical="top" wrapText="1"/>
    </xf>
    <xf numFmtId="9" fontId="1" fillId="5" borderId="0" xfId="0" applyNumberFormat="1" applyFont="1" applyFill="1"/>
    <xf numFmtId="0" fontId="18" fillId="16" borderId="39" xfId="4" applyFont="1" applyBorder="1" applyAlignment="1" applyProtection="1">
      <alignment horizontal="right"/>
      <protection locked="0"/>
    </xf>
    <xf numFmtId="168" fontId="21" fillId="15" borderId="41" xfId="8" applyNumberFormat="1" applyFont="1" applyBorder="1" applyAlignment="1">
      <alignment wrapText="1"/>
    </xf>
    <xf numFmtId="0" fontId="18" fillId="5" borderId="0" xfId="4" applyFont="1" applyFill="1" applyBorder="1" applyAlignment="1" applyProtection="1">
      <alignment horizontal="right"/>
      <protection locked="0"/>
    </xf>
    <xf numFmtId="168" fontId="21" fillId="5" borderId="0" xfId="8" applyNumberFormat="1" applyFont="1" applyFill="1" applyBorder="1" applyAlignment="1">
      <alignment wrapText="1"/>
    </xf>
    <xf numFmtId="0" fontId="18" fillId="16" borderId="0" xfId="4" applyFont="1" applyBorder="1"/>
    <xf numFmtId="0" fontId="2" fillId="5" borderId="23" xfId="0" applyFont="1" applyFill="1" applyBorder="1" applyAlignment="1">
      <alignment horizontal="center"/>
    </xf>
    <xf numFmtId="9" fontId="18" fillId="11" borderId="0" xfId="9" applyNumberFormat="1" applyFont="1"/>
    <xf numFmtId="0" fontId="1" fillId="5" borderId="16" xfId="0" applyFont="1" applyFill="1" applyBorder="1" applyAlignment="1">
      <alignment horizontal="right"/>
    </xf>
    <xf numFmtId="168" fontId="18" fillId="5" borderId="8" xfId="9" applyNumberFormat="1" applyFont="1" applyFill="1" applyBorder="1"/>
    <xf numFmtId="9" fontId="18" fillId="13" borderId="0" xfId="11" applyNumberFormat="1" applyFont="1"/>
    <xf numFmtId="9" fontId="18" fillId="11" borderId="8" xfId="9" applyNumberFormat="1" applyFont="1" applyBorder="1"/>
    <xf numFmtId="9" fontId="18" fillId="13" borderId="8" xfId="11" applyNumberFormat="1" applyFont="1" applyBorder="1"/>
    <xf numFmtId="0" fontId="1" fillId="5" borderId="0" xfId="0" applyFont="1" applyFill="1" applyAlignment="1">
      <alignment horizontal="left"/>
    </xf>
    <xf numFmtId="9" fontId="35" fillId="0" borderId="0" xfId="2" applyFont="1" applyAlignment="1">
      <alignment wrapText="1"/>
    </xf>
    <xf numFmtId="0" fontId="37" fillId="20" borderId="48" xfId="7" applyFont="1" applyBorder="1" applyAlignment="1" applyProtection="1">
      <protection locked="0"/>
    </xf>
    <xf numFmtId="0" fontId="37" fillId="20" borderId="50" xfId="7" applyFont="1" applyBorder="1" applyAlignment="1" applyProtection="1">
      <protection locked="0"/>
    </xf>
    <xf numFmtId="0" fontId="37" fillId="20" borderId="49" xfId="7" applyFont="1" applyBorder="1" applyAlignment="1" applyProtection="1">
      <protection locked="0"/>
    </xf>
    <xf numFmtId="0" fontId="17" fillId="5" borderId="0" xfId="0" applyFont="1" applyFill="1"/>
    <xf numFmtId="0" fontId="38" fillId="5" borderId="37" xfId="13" applyFont="1" applyFill="1" applyBorder="1" applyAlignment="1" applyProtection="1">
      <alignment horizontal="center"/>
      <protection locked="0"/>
    </xf>
    <xf numFmtId="0" fontId="38" fillId="5" borderId="8" xfId="13" applyFont="1" applyFill="1" applyBorder="1" applyAlignment="1" applyProtection="1">
      <alignment horizontal="center"/>
      <protection locked="0"/>
    </xf>
    <xf numFmtId="0" fontId="38" fillId="5" borderId="38" xfId="13" applyFont="1" applyFill="1" applyBorder="1" applyAlignment="1" applyProtection="1">
      <alignment horizontal="center"/>
      <protection locked="0"/>
    </xf>
    <xf numFmtId="0" fontId="38" fillId="5" borderId="37" xfId="13" applyFont="1" applyFill="1" applyBorder="1" applyProtection="1">
      <protection locked="0"/>
    </xf>
    <xf numFmtId="0" fontId="39" fillId="5" borderId="8" xfId="12" applyFont="1" applyFill="1" applyBorder="1" applyAlignment="1" applyProtection="1">
      <protection locked="0"/>
    </xf>
    <xf numFmtId="0" fontId="38" fillId="5" borderId="38" xfId="13" applyFont="1" applyFill="1" applyBorder="1" applyProtection="1">
      <protection locked="0"/>
    </xf>
    <xf numFmtId="1" fontId="39" fillId="5" borderId="8" xfId="12" applyNumberFormat="1" applyFont="1" applyFill="1" applyBorder="1" applyAlignment="1" applyProtection="1">
      <protection locked="0"/>
    </xf>
    <xf numFmtId="172" fontId="39" fillId="5" borderId="8" xfId="12" applyNumberFormat="1" applyFont="1" applyFill="1" applyBorder="1" applyAlignment="1" applyProtection="1">
      <protection locked="0"/>
    </xf>
    <xf numFmtId="167" fontId="39" fillId="5" borderId="8" xfId="0" applyNumberFormat="1" applyFont="1" applyFill="1" applyBorder="1" applyAlignment="1">
      <alignment wrapText="1"/>
    </xf>
    <xf numFmtId="0" fontId="17" fillId="5" borderId="38" xfId="0" applyFont="1" applyFill="1" applyBorder="1"/>
    <xf numFmtId="0" fontId="17" fillId="5" borderId="37" xfId="0" applyFont="1" applyFill="1" applyBorder="1"/>
    <xf numFmtId="167" fontId="39" fillId="0" borderId="8" xfId="12" applyNumberFormat="1" applyFont="1" applyBorder="1" applyAlignment="1"/>
    <xf numFmtId="172" fontId="39" fillId="5" borderId="8" xfId="12" applyNumberFormat="1" applyFont="1" applyFill="1" applyBorder="1" applyAlignment="1"/>
    <xf numFmtId="2" fontId="39" fillId="5" borderId="8" xfId="12" applyNumberFormat="1" applyFont="1" applyFill="1" applyBorder="1" applyAlignment="1"/>
    <xf numFmtId="169" fontId="39" fillId="5" borderId="8" xfId="12" applyNumberFormat="1" applyFont="1" applyFill="1" applyBorder="1" applyAlignment="1">
      <alignment horizontal="right" wrapText="1"/>
    </xf>
    <xf numFmtId="0" fontId="17" fillId="5" borderId="38" xfId="0" applyFont="1" applyFill="1" applyBorder="1" applyAlignment="1">
      <alignment horizontal="center" wrapText="1"/>
    </xf>
    <xf numFmtId="0" fontId="17" fillId="5" borderId="37" xfId="0" applyFont="1" applyFill="1" applyBorder="1" applyAlignment="1">
      <alignment horizontal="left" wrapText="1"/>
    </xf>
    <xf numFmtId="172" fontId="39" fillId="5" borderId="8" xfId="12" applyNumberFormat="1" applyFont="1" applyFill="1" applyBorder="1" applyAlignment="1">
      <alignment horizontal="right" wrapText="1"/>
    </xf>
    <xf numFmtId="0" fontId="17" fillId="5" borderId="38" xfId="0" applyFont="1" applyFill="1" applyBorder="1" applyAlignment="1">
      <alignment horizontal="left" wrapText="1"/>
    </xf>
    <xf numFmtId="0" fontId="39" fillId="5" borderId="8" xfId="0" applyFont="1" applyFill="1" applyBorder="1" applyAlignment="1">
      <alignment horizontal="right" wrapText="1"/>
    </xf>
    <xf numFmtId="0" fontId="17" fillId="5" borderId="37" xfId="0" applyFont="1" applyFill="1" applyBorder="1" applyAlignment="1">
      <alignment wrapText="1"/>
    </xf>
    <xf numFmtId="167" fontId="39" fillId="5" borderId="8" xfId="12" applyNumberFormat="1" applyFont="1" applyFill="1" applyBorder="1" applyAlignment="1">
      <alignment horizontal="right" wrapText="1"/>
    </xf>
    <xf numFmtId="0" fontId="17" fillId="5" borderId="39" xfId="0" applyFont="1" applyFill="1" applyBorder="1"/>
    <xf numFmtId="167" fontId="39" fillId="5" borderId="40" xfId="0" applyNumberFormat="1" applyFont="1" applyFill="1" applyBorder="1" applyAlignment="1">
      <alignment wrapText="1"/>
    </xf>
    <xf numFmtId="0" fontId="17" fillId="5" borderId="41" xfId="0" applyFont="1" applyFill="1" applyBorder="1"/>
    <xf numFmtId="0" fontId="2" fillId="0" borderId="8" xfId="0" applyFont="1" applyBorder="1" applyAlignment="1">
      <alignment horizontal="right"/>
    </xf>
    <xf numFmtId="177" fontId="18" fillId="11" borderId="8" xfId="0" applyNumberFormat="1" applyFont="1" applyFill="1" applyBorder="1"/>
    <xf numFmtId="0" fontId="6" fillId="4" borderId="2" xfId="0" applyFont="1" applyFill="1" applyBorder="1" applyAlignment="1">
      <alignment horizontal="center" vertical="center"/>
    </xf>
    <xf numFmtId="0" fontId="13" fillId="6" borderId="12" xfId="0" applyFont="1" applyFill="1" applyBorder="1" applyAlignment="1">
      <alignment horizontal="center" vertical="center"/>
    </xf>
    <xf numFmtId="0" fontId="13" fillId="6" borderId="19"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22" xfId="0" applyFont="1" applyFill="1" applyBorder="1" applyAlignment="1">
      <alignment horizontal="center" vertical="center"/>
    </xf>
    <xf numFmtId="0" fontId="13" fillId="10" borderId="12" xfId="0" applyFont="1" applyFill="1" applyBorder="1" applyAlignment="1">
      <alignment horizontal="center" vertical="center"/>
    </xf>
    <xf numFmtId="0" fontId="13" fillId="10" borderId="21" xfId="0" applyFont="1" applyFill="1" applyBorder="1" applyAlignment="1">
      <alignment horizontal="center" vertical="center"/>
    </xf>
    <xf numFmtId="0" fontId="13" fillId="10" borderId="19" xfId="0" applyFont="1" applyFill="1" applyBorder="1" applyAlignment="1">
      <alignment horizontal="center" vertical="center"/>
    </xf>
    <xf numFmtId="0" fontId="13" fillId="10" borderId="17" xfId="0" applyFont="1" applyFill="1" applyBorder="1" applyAlignment="1">
      <alignment horizontal="center" vertic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13" fillId="7" borderId="12" xfId="0" applyFont="1" applyFill="1" applyBorder="1" applyAlignment="1">
      <alignment horizontal="center" vertical="center"/>
    </xf>
    <xf numFmtId="0" fontId="13" fillId="7" borderId="21" xfId="0" applyFont="1" applyFill="1" applyBorder="1" applyAlignment="1">
      <alignment horizontal="center" vertical="center"/>
    </xf>
    <xf numFmtId="0" fontId="13" fillId="7" borderId="19" xfId="0" applyFont="1" applyFill="1" applyBorder="1" applyAlignment="1">
      <alignment horizontal="center" vertical="center"/>
    </xf>
    <xf numFmtId="0" fontId="13" fillId="7" borderId="17" xfId="0" applyFont="1" applyFill="1" applyBorder="1" applyAlignment="1">
      <alignment horizontal="center" vertical="center"/>
    </xf>
    <xf numFmtId="0" fontId="13" fillId="7" borderId="24" xfId="0" applyFont="1" applyFill="1" applyBorder="1" applyAlignment="1">
      <alignment horizontal="center" vertical="center"/>
    </xf>
    <xf numFmtId="0" fontId="13" fillId="7" borderId="22" xfId="0" applyFont="1" applyFill="1" applyBorder="1" applyAlignment="1">
      <alignment horizontal="center" vertical="center"/>
    </xf>
    <xf numFmtId="0" fontId="13" fillId="8" borderId="12" xfId="0" applyFont="1" applyFill="1" applyBorder="1" applyAlignment="1">
      <alignment horizontal="center" vertical="center"/>
    </xf>
    <xf numFmtId="0" fontId="13" fillId="8" borderId="21"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17"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22" xfId="0" applyFont="1" applyFill="1" applyBorder="1" applyAlignment="1">
      <alignment horizontal="center" vertical="center"/>
    </xf>
    <xf numFmtId="0" fontId="13" fillId="9" borderId="12" xfId="0" applyFont="1" applyFill="1" applyBorder="1" applyAlignment="1">
      <alignment horizontal="center" vertical="center"/>
    </xf>
    <xf numFmtId="0" fontId="13" fillId="9" borderId="21" xfId="0" applyFont="1" applyFill="1" applyBorder="1" applyAlignment="1">
      <alignment horizontal="center" vertical="center"/>
    </xf>
    <xf numFmtId="0" fontId="13" fillId="9" borderId="19" xfId="0" applyFont="1" applyFill="1" applyBorder="1" applyAlignment="1">
      <alignment horizontal="center" vertical="center"/>
    </xf>
    <xf numFmtId="0" fontId="13" fillId="9" borderId="17" xfId="0" applyFont="1" applyFill="1" applyBorder="1" applyAlignment="1">
      <alignment horizontal="center" vertical="center"/>
    </xf>
    <xf numFmtId="0" fontId="13" fillId="9" borderId="24" xfId="0" applyFont="1" applyFill="1" applyBorder="1" applyAlignment="1">
      <alignment horizontal="center" vertical="center"/>
    </xf>
    <xf numFmtId="0" fontId="13" fillId="9" borderId="22" xfId="0" applyFont="1" applyFill="1" applyBorder="1" applyAlignment="1">
      <alignment horizontal="center" vertical="center"/>
    </xf>
    <xf numFmtId="0" fontId="0" fillId="0" borderId="12" xfId="0" applyBorder="1" applyAlignment="1">
      <alignment horizontal="center" vertical="center"/>
    </xf>
    <xf numFmtId="0" fontId="0" fillId="0" borderId="15" xfId="0" applyBorder="1" applyAlignment="1">
      <alignment horizontal="center" vertical="center"/>
    </xf>
    <xf numFmtId="0" fontId="0" fillId="0" borderId="17" xfId="0" applyBorder="1" applyAlignment="1">
      <alignment horizontal="center" vertical="center"/>
    </xf>
    <xf numFmtId="0" fontId="2" fillId="0" borderId="6" xfId="0" applyFont="1" applyBorder="1" applyAlignment="1">
      <alignment horizontal="center"/>
    </xf>
    <xf numFmtId="0" fontId="2" fillId="0" borderId="7" xfId="0" applyFont="1" applyBorder="1" applyAlignment="1">
      <alignment horizontal="center"/>
    </xf>
    <xf numFmtId="0" fontId="2" fillId="0" borderId="0" xfId="0" applyFont="1" applyAlignment="1">
      <alignment horizontal="left" wrapText="1"/>
    </xf>
    <xf numFmtId="0" fontId="24" fillId="16" borderId="24" xfId="4" applyBorder="1" applyAlignment="1" applyProtection="1">
      <protection locked="0"/>
    </xf>
    <xf numFmtId="0" fontId="27" fillId="5" borderId="0" xfId="0" applyFont="1" applyFill="1" applyAlignment="1" applyProtection="1">
      <alignment horizontal="left" vertical="top"/>
      <protection locked="0"/>
    </xf>
    <xf numFmtId="0" fontId="24" fillId="20" borderId="42" xfId="7" applyBorder="1" applyAlignment="1">
      <alignment horizontal="left"/>
    </xf>
    <xf numFmtId="0" fontId="24" fillId="20" borderId="43" xfId="7" applyBorder="1" applyAlignment="1">
      <alignment horizontal="left"/>
    </xf>
    <xf numFmtId="0" fontId="24" fillId="20" borderId="44" xfId="7" applyBorder="1" applyAlignment="1">
      <alignment horizontal="left"/>
    </xf>
    <xf numFmtId="0" fontId="0" fillId="5" borderId="45" xfId="0" applyFill="1" applyBorder="1" applyAlignment="1" applyProtection="1">
      <alignment horizontal="left" vertical="top" wrapText="1"/>
      <protection locked="0"/>
    </xf>
    <xf numFmtId="0" fontId="0" fillId="5" borderId="46" xfId="0" applyFill="1" applyBorder="1" applyAlignment="1" applyProtection="1">
      <alignment horizontal="left" vertical="top" wrapText="1"/>
      <protection locked="0"/>
    </xf>
    <xf numFmtId="0" fontId="0" fillId="5" borderId="47" xfId="0" applyFill="1" applyBorder="1" applyAlignment="1" applyProtection="1">
      <alignment horizontal="left" vertical="top" wrapText="1"/>
      <protection locked="0"/>
    </xf>
    <xf numFmtId="0" fontId="24" fillId="20" borderId="48" xfId="7" applyBorder="1" applyAlignment="1" applyProtection="1">
      <protection locked="0"/>
    </xf>
    <xf numFmtId="0" fontId="24" fillId="20" borderId="49" xfId="7" applyBorder="1" applyAlignment="1" applyProtection="1">
      <protection locked="0"/>
    </xf>
    <xf numFmtId="0" fontId="24" fillId="16" borderId="24" xfId="4" applyBorder="1" applyAlignment="1"/>
    <xf numFmtId="0" fontId="18" fillId="20" borderId="32" xfId="7" applyFont="1" applyBorder="1" applyAlignment="1"/>
    <xf numFmtId="0" fontId="18" fillId="20" borderId="33" xfId="7" applyFont="1" applyBorder="1" applyAlignment="1"/>
    <xf numFmtId="0" fontId="18" fillId="20" borderId="34" xfId="7" applyFont="1" applyBorder="1" applyAlignment="1"/>
    <xf numFmtId="0" fontId="0" fillId="5" borderId="0" xfId="0" applyFill="1" applyAlignment="1">
      <alignment horizontal="left" wrapText="1"/>
    </xf>
    <xf numFmtId="0" fontId="1" fillId="5" borderId="32" xfId="0" applyFont="1" applyFill="1" applyBorder="1" applyAlignment="1">
      <alignment horizontal="left" wrapText="1"/>
    </xf>
    <xf numFmtId="0" fontId="1" fillId="5" borderId="33" xfId="0" applyFont="1" applyFill="1" applyBorder="1" applyAlignment="1">
      <alignment horizontal="left" wrapText="1"/>
    </xf>
    <xf numFmtId="0" fontId="1" fillId="5" borderId="34" xfId="0" applyFont="1" applyFill="1" applyBorder="1" applyAlignment="1">
      <alignment horizontal="left" wrapText="1"/>
    </xf>
    <xf numFmtId="0" fontId="18" fillId="20" borderId="48" xfId="7" applyFont="1" applyBorder="1" applyAlignment="1">
      <alignment horizontal="left" wrapText="1"/>
    </xf>
    <xf numFmtId="0" fontId="18" fillId="20" borderId="49" xfId="7" applyFont="1" applyBorder="1" applyAlignment="1">
      <alignment horizontal="left" wrapText="1"/>
    </xf>
    <xf numFmtId="0" fontId="18" fillId="20" borderId="48" xfId="7" applyFont="1" applyBorder="1" applyAlignment="1"/>
    <xf numFmtId="0" fontId="18" fillId="20" borderId="50" xfId="7" applyFont="1" applyBorder="1" applyAlignment="1"/>
    <xf numFmtId="0" fontId="18" fillId="20" borderId="49" xfId="7" applyFont="1" applyBorder="1" applyAlignment="1"/>
    <xf numFmtId="0" fontId="1" fillId="5" borderId="39" xfId="0" applyFont="1" applyFill="1" applyBorder="1" applyAlignment="1">
      <alignment horizontal="left" wrapText="1"/>
    </xf>
    <xf numFmtId="0" fontId="1" fillId="5" borderId="40" xfId="0" applyFont="1" applyFill="1" applyBorder="1" applyAlignment="1">
      <alignment horizontal="left" wrapText="1"/>
    </xf>
    <xf numFmtId="0" fontId="1" fillId="5" borderId="41" xfId="0" applyFont="1" applyFill="1" applyBorder="1" applyAlignment="1">
      <alignment horizontal="left" wrapText="1"/>
    </xf>
    <xf numFmtId="0" fontId="18" fillId="20" borderId="48" xfId="7" applyFont="1" applyBorder="1" applyAlignment="1">
      <alignment wrapText="1"/>
    </xf>
    <xf numFmtId="0" fontId="18" fillId="20" borderId="49" xfId="7" applyFont="1" applyBorder="1" applyAlignment="1">
      <alignment wrapText="1"/>
    </xf>
    <xf numFmtId="167" fontId="16" fillId="15" borderId="40" xfId="0" applyNumberFormat="1" applyFont="1" applyFill="1" applyBorder="1" applyAlignment="1">
      <alignment horizontal="right"/>
    </xf>
    <xf numFmtId="167" fontId="16" fillId="15" borderId="41" xfId="0" applyNumberFormat="1" applyFont="1" applyFill="1" applyBorder="1" applyAlignment="1">
      <alignment horizontal="right"/>
    </xf>
    <xf numFmtId="0" fontId="24" fillId="20" borderId="32" xfId="7" applyBorder="1" applyAlignment="1"/>
    <xf numFmtId="0" fontId="24" fillId="20" borderId="33" xfId="7" applyBorder="1" applyAlignment="1"/>
    <xf numFmtId="0" fontId="24" fillId="20" borderId="34" xfId="7" applyBorder="1" applyAlignment="1"/>
    <xf numFmtId="0" fontId="0" fillId="5" borderId="32" xfId="0" applyFill="1" applyBorder="1" applyAlignment="1">
      <alignment horizontal="left" wrapText="1"/>
    </xf>
    <xf numFmtId="0" fontId="0" fillId="5" borderId="33" xfId="0" applyFill="1" applyBorder="1" applyAlignment="1">
      <alignment horizontal="left" wrapText="1"/>
    </xf>
    <xf numFmtId="0" fontId="0" fillId="5" borderId="34" xfId="0" applyFill="1" applyBorder="1" applyAlignment="1">
      <alignment horizontal="left" wrapText="1"/>
    </xf>
    <xf numFmtId="0" fontId="24" fillId="20" borderId="48" xfId="7" applyBorder="1" applyAlignment="1"/>
    <xf numFmtId="0" fontId="24" fillId="20" borderId="50" xfId="7" applyBorder="1" applyAlignment="1"/>
    <xf numFmtId="0" fontId="24" fillId="20" borderId="49" xfId="7" applyBorder="1" applyAlignment="1"/>
    <xf numFmtId="0" fontId="0" fillId="5" borderId="39" xfId="0" applyFill="1" applyBorder="1" applyAlignment="1">
      <alignment horizontal="left" wrapText="1"/>
    </xf>
    <xf numFmtId="0" fontId="0" fillId="5" borderId="40" xfId="0" applyFill="1" applyBorder="1" applyAlignment="1">
      <alignment horizontal="left" wrapText="1"/>
    </xf>
    <xf numFmtId="0" fontId="0" fillId="5" borderId="41" xfId="0" applyFill="1" applyBorder="1" applyAlignment="1">
      <alignment horizontal="left" wrapText="1"/>
    </xf>
    <xf numFmtId="0" fontId="24" fillId="20" borderId="48" xfId="7" applyBorder="1" applyAlignment="1">
      <alignment horizontal="left" wrapText="1"/>
    </xf>
    <xf numFmtId="0" fontId="24" fillId="20" borderId="49" xfId="7" applyBorder="1" applyAlignment="1">
      <alignment horizontal="left" wrapText="1"/>
    </xf>
    <xf numFmtId="0" fontId="24" fillId="20" borderId="32" xfId="7" applyBorder="1" applyAlignment="1">
      <alignment horizontal="left" wrapText="1"/>
    </xf>
    <xf numFmtId="0" fontId="24" fillId="20" borderId="34" xfId="7" applyBorder="1" applyAlignment="1">
      <alignment horizontal="left" wrapText="1"/>
    </xf>
    <xf numFmtId="0" fontId="24" fillId="20" borderId="50" xfId="7" applyBorder="1" applyAlignment="1">
      <alignment horizontal="left" wrapText="1"/>
    </xf>
    <xf numFmtId="0" fontId="0" fillId="5" borderId="39" xfId="0" applyFill="1" applyBorder="1" applyAlignment="1">
      <alignment horizontal="left" vertical="top" wrapText="1"/>
    </xf>
    <xf numFmtId="0" fontId="0" fillId="5" borderId="40" xfId="0" applyFill="1" applyBorder="1" applyAlignment="1">
      <alignment horizontal="left" vertical="top" wrapText="1"/>
    </xf>
    <xf numFmtId="0" fontId="0" fillId="5" borderId="41" xfId="0" applyFill="1" applyBorder="1" applyAlignment="1">
      <alignment horizontal="left" vertical="top" wrapText="1"/>
    </xf>
    <xf numFmtId="0" fontId="24" fillId="20" borderId="48" xfId="7" applyBorder="1" applyAlignment="1">
      <alignment horizontal="left" vertical="top" wrapText="1"/>
    </xf>
    <xf numFmtId="0" fontId="24" fillId="20" borderId="49" xfId="7" applyBorder="1" applyAlignment="1">
      <alignment horizontal="left" vertical="top" wrapText="1"/>
    </xf>
    <xf numFmtId="0" fontId="1" fillId="5" borderId="39" xfId="0" applyFont="1" applyFill="1" applyBorder="1" applyAlignment="1">
      <alignment horizontal="left" vertical="top" wrapText="1"/>
    </xf>
    <xf numFmtId="0" fontId="1" fillId="5" borderId="40" xfId="0" applyFont="1" applyFill="1" applyBorder="1" applyAlignment="1">
      <alignment horizontal="left" vertical="top" wrapText="1"/>
    </xf>
    <xf numFmtId="0" fontId="1" fillId="5" borderId="41" xfId="0" applyFont="1" applyFill="1" applyBorder="1" applyAlignment="1">
      <alignment horizontal="left" vertical="top" wrapText="1"/>
    </xf>
    <xf numFmtId="0" fontId="18" fillId="20" borderId="48" xfId="7" applyFont="1" applyBorder="1" applyAlignment="1" applyProtection="1">
      <protection locked="0"/>
    </xf>
    <xf numFmtId="0" fontId="18" fillId="20" borderId="49" xfId="7" applyFont="1" applyBorder="1" applyAlignment="1" applyProtection="1">
      <protection locked="0"/>
    </xf>
    <xf numFmtId="0" fontId="15" fillId="5" borderId="8" xfId="0" applyFont="1" applyFill="1" applyBorder="1" applyAlignment="1" applyProtection="1">
      <alignment horizontal="left" vertical="center" wrapText="1"/>
      <protection locked="0"/>
    </xf>
  </cellXfs>
  <cellStyles count="14">
    <cellStyle name="1_Supplied Input (Vendor/Customer/Etc.)" xfId="9" xr:uid="{1F661EFF-F8F2-44F0-B799-5D16C7216F88}"/>
    <cellStyle name="3_Assumed/Typical Input" xfId="11" xr:uid="{E86DA5E7-DEAB-46F8-B87D-2826EABADB4E}"/>
    <cellStyle name="5_Constants" xfId="12" xr:uid="{2C90507B-B3A0-4B3C-9F02-2F1464F564D4}"/>
    <cellStyle name="6_Results" xfId="8" xr:uid="{632A7719-0FCE-46E0-9F70-A0FC2F5130CC}"/>
    <cellStyle name="7_Column Heading" xfId="4" xr:uid="{939F0C80-92E9-46AA-9645-A2175F4461F6}"/>
    <cellStyle name="9_Michaels" xfId="7" xr:uid="{F11CCE30-1D87-49AB-939D-18E390F944B9}"/>
    <cellStyle name="Accent6" xfId="3" builtinId="49"/>
    <cellStyle name="Currency" xfId="1" builtinId="4"/>
    <cellStyle name="Currency 2" xfId="6" xr:uid="{B334EABC-9802-4E7F-B4DB-6F8594B763D5}"/>
    <cellStyle name="Lookup Value" xfId="10" xr:uid="{6BD46432-91ED-44B4-B021-8490C205E62B}"/>
    <cellStyle name="Normal" xfId="0" builtinId="0"/>
    <cellStyle name="Normal 10" xfId="13" xr:uid="{08582BC9-8E3C-43C0-839D-F0FCE4DB713E}"/>
    <cellStyle name="Normal 2" xfId="5" xr:uid="{E52B2296-48FB-4DFB-AB85-899F2055B20B}"/>
    <cellStyle name="Percent" xfId="2" builtinId="5"/>
  </cellStyles>
  <dxfs count="19">
    <dxf>
      <font>
        <color theme="1"/>
      </font>
      <fill>
        <patternFill>
          <bgColor rgb="FFFFC7CE"/>
        </patternFill>
      </fill>
    </dxf>
    <dxf>
      <font>
        <color theme="1"/>
      </font>
      <fill>
        <patternFill>
          <bgColor rgb="FFFFEB9C"/>
        </patternFill>
      </fill>
    </dxf>
    <dxf>
      <font>
        <color theme="1"/>
      </font>
      <fill>
        <patternFill>
          <bgColor rgb="FFC6EFCE"/>
        </patternFill>
      </fill>
    </dxf>
    <dxf>
      <font>
        <color theme="1"/>
      </font>
      <fill>
        <patternFill>
          <bgColor theme="8" tint="0.59996337778862885"/>
        </patternFill>
      </fill>
    </dxf>
    <dxf>
      <font>
        <color theme="1"/>
      </font>
      <fill>
        <patternFill>
          <bgColor theme="0" tint="-0.24994659260841701"/>
        </patternFill>
      </fill>
    </dxf>
    <dxf>
      <font>
        <color theme="1"/>
      </font>
      <fill>
        <patternFill>
          <bgColor theme="9" tint="0.59996337778862885"/>
        </patternFill>
      </fill>
    </dxf>
    <dxf>
      <font>
        <color theme="1"/>
      </font>
      <fill>
        <patternFill>
          <bgColor rgb="FFFFC7CE"/>
        </patternFill>
      </fill>
    </dxf>
    <dxf>
      <font>
        <color theme="1"/>
      </font>
      <fill>
        <patternFill>
          <bgColor rgb="FFFFEB9C"/>
        </patternFill>
      </fill>
    </dxf>
    <dxf>
      <font>
        <color theme="1"/>
      </font>
      <fill>
        <patternFill>
          <bgColor rgb="FFC6EFCE"/>
        </patternFill>
      </fill>
    </dxf>
    <dxf>
      <font>
        <color theme="1"/>
      </font>
      <fill>
        <patternFill>
          <bgColor theme="8" tint="0.59996337778862885"/>
        </patternFill>
      </fill>
    </dxf>
    <dxf>
      <font>
        <color theme="1"/>
      </font>
      <fill>
        <patternFill>
          <bgColor theme="0" tint="-0.24994659260841701"/>
        </patternFill>
      </fill>
    </dxf>
    <dxf>
      <font>
        <color theme="1"/>
      </font>
      <fill>
        <patternFill>
          <bgColor theme="9" tint="0.59996337778862885"/>
        </patternFill>
      </fill>
    </dxf>
    <dxf>
      <font>
        <color theme="1"/>
      </font>
      <fill>
        <patternFill>
          <bgColor rgb="FFFFC7CE"/>
        </patternFill>
      </fill>
    </dxf>
    <dxf>
      <font>
        <color theme="1"/>
      </font>
      <fill>
        <patternFill>
          <bgColor rgb="FFFFC7CE"/>
        </patternFill>
      </fill>
    </dxf>
    <dxf>
      <font>
        <color theme="1"/>
      </font>
      <fill>
        <patternFill>
          <bgColor rgb="FFFFEB9C"/>
        </patternFill>
      </fill>
    </dxf>
    <dxf>
      <font>
        <color theme="1"/>
      </font>
      <fill>
        <patternFill>
          <bgColor rgb="FFC6EFCE"/>
        </patternFill>
      </fill>
    </dxf>
    <dxf>
      <font>
        <color theme="1"/>
      </font>
      <fill>
        <patternFill>
          <bgColor theme="8" tint="0.59996337778862885"/>
        </patternFill>
      </fill>
    </dxf>
    <dxf>
      <font>
        <color theme="1"/>
      </font>
      <fill>
        <patternFill>
          <bgColor theme="0" tint="-0.24994659260841701"/>
        </patternFill>
      </fill>
    </dxf>
    <dxf>
      <font>
        <color theme="1"/>
      </font>
      <fill>
        <patternFill>
          <bgColor rgb="FFFFC7CE"/>
        </patternFill>
      </fill>
    </dxf>
  </dxfs>
  <tableStyles count="0" defaultTableStyle="TableStyleMedium2" defaultPivotStyle="PivotStyleLight16"/>
  <colors>
    <mruColors>
      <color rgb="FFE0933D"/>
      <color rgb="FF9299C2"/>
      <color rgb="FFA5C469"/>
      <color rgb="FF4AB1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eetMetadata" Target="metadata.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38101</xdr:colOff>
      <xdr:row>0</xdr:row>
      <xdr:rowOff>9525</xdr:rowOff>
    </xdr:from>
    <xdr:to>
      <xdr:col>0</xdr:col>
      <xdr:colOff>2140275</xdr:colOff>
      <xdr:row>2</xdr:row>
      <xdr:rowOff>114300</xdr:rowOff>
    </xdr:to>
    <xdr:pic>
      <xdr:nvPicPr>
        <xdr:cNvPr id="2" name="Picture 1">
          <a:extLst>
            <a:ext uri="{FF2B5EF4-FFF2-40B4-BE49-F238E27FC236}">
              <a16:creationId xmlns:a16="http://schemas.microsoft.com/office/drawing/2014/main" id="{55428B65-86E0-4F9E-A4DC-CA436710FF17}"/>
            </a:ext>
          </a:extLst>
        </xdr:cNvPr>
        <xdr:cNvPicPr>
          <a:picLocks noChangeAspect="1"/>
        </xdr:cNvPicPr>
      </xdr:nvPicPr>
      <xdr:blipFill>
        <a:blip xmlns:r="http://schemas.openxmlformats.org/officeDocument/2006/relationships" r:embed="rId1"/>
        <a:stretch>
          <a:fillRect/>
        </a:stretch>
      </xdr:blipFill>
      <xdr:spPr>
        <a:xfrm>
          <a:off x="38101" y="9525"/>
          <a:ext cx="2102174" cy="485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19050</xdr:colOff>
      <xdr:row>7</xdr:row>
      <xdr:rowOff>9525</xdr:rowOff>
    </xdr:from>
    <xdr:to>
      <xdr:col>17</xdr:col>
      <xdr:colOff>26446</xdr:colOff>
      <xdr:row>12</xdr:row>
      <xdr:rowOff>187640</xdr:rowOff>
    </xdr:to>
    <xdr:pic>
      <xdr:nvPicPr>
        <xdr:cNvPr id="2" name="Picture 1">
          <a:extLst>
            <a:ext uri="{FF2B5EF4-FFF2-40B4-BE49-F238E27FC236}">
              <a16:creationId xmlns:a16="http://schemas.microsoft.com/office/drawing/2014/main" id="{4E3B61D3-B92D-4513-8B15-970DF9735EE6}"/>
            </a:ext>
          </a:extLst>
        </xdr:cNvPr>
        <xdr:cNvPicPr>
          <a:picLocks noChangeAspect="1"/>
        </xdr:cNvPicPr>
      </xdr:nvPicPr>
      <xdr:blipFill>
        <a:blip xmlns:r="http://schemas.openxmlformats.org/officeDocument/2006/relationships" r:embed="rId1"/>
        <a:stretch>
          <a:fillRect/>
        </a:stretch>
      </xdr:blipFill>
      <xdr:spPr>
        <a:xfrm>
          <a:off x="9020175" y="1419225"/>
          <a:ext cx="7417846" cy="2311715"/>
        </a:xfrm>
        <a:prstGeom prst="rect">
          <a:avLst/>
        </a:prstGeom>
      </xdr:spPr>
    </xdr:pic>
    <xdr:clientData/>
  </xdr:twoCellAnchor>
  <xdr:twoCellAnchor editAs="oneCell">
    <xdr:from>
      <xdr:col>0</xdr:col>
      <xdr:colOff>0</xdr:colOff>
      <xdr:row>0</xdr:row>
      <xdr:rowOff>0</xdr:rowOff>
    </xdr:from>
    <xdr:to>
      <xdr:col>0</xdr:col>
      <xdr:colOff>2102174</xdr:colOff>
      <xdr:row>2</xdr:row>
      <xdr:rowOff>104775</xdr:rowOff>
    </xdr:to>
    <xdr:pic>
      <xdr:nvPicPr>
        <xdr:cNvPr id="3" name="Picture 2">
          <a:extLst>
            <a:ext uri="{FF2B5EF4-FFF2-40B4-BE49-F238E27FC236}">
              <a16:creationId xmlns:a16="http://schemas.microsoft.com/office/drawing/2014/main" id="{B546CEA4-67D1-403E-8397-D6265566465D}"/>
            </a:ext>
          </a:extLst>
        </xdr:cNvPr>
        <xdr:cNvPicPr>
          <a:picLocks noChangeAspect="1"/>
        </xdr:cNvPicPr>
      </xdr:nvPicPr>
      <xdr:blipFill>
        <a:blip xmlns:r="http://schemas.openxmlformats.org/officeDocument/2006/relationships" r:embed="rId2"/>
        <a:stretch>
          <a:fillRect/>
        </a:stretch>
      </xdr:blipFill>
      <xdr:spPr>
        <a:xfrm>
          <a:off x="0" y="0"/>
          <a:ext cx="2102174" cy="4857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55</xdr:row>
      <xdr:rowOff>102038</xdr:rowOff>
    </xdr:to>
    <xdr:pic>
      <xdr:nvPicPr>
        <xdr:cNvPr id="2" name="Picture 1">
          <a:extLst>
            <a:ext uri="{FF2B5EF4-FFF2-40B4-BE49-F238E27FC236}">
              <a16:creationId xmlns:a16="http://schemas.microsoft.com/office/drawing/2014/main" id="{C474B524-C013-4363-9B0F-52BFFABEBF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585450"/>
        </a:xfrm>
        <a:prstGeom prst="rect">
          <a:avLst/>
        </a:prstGeom>
      </xdr:spPr>
    </xdr:pic>
    <xdr:clientData/>
  </xdr:twoCellAnchor>
  <xdr:twoCellAnchor editAs="oneCell">
    <xdr:from>
      <xdr:col>18</xdr:col>
      <xdr:colOff>123825</xdr:colOff>
      <xdr:row>0</xdr:row>
      <xdr:rowOff>28575</xdr:rowOff>
    </xdr:from>
    <xdr:to>
      <xdr:col>30</xdr:col>
      <xdr:colOff>584200</xdr:colOff>
      <xdr:row>55</xdr:row>
      <xdr:rowOff>127438</xdr:rowOff>
    </xdr:to>
    <xdr:pic>
      <xdr:nvPicPr>
        <xdr:cNvPr id="3" name="Picture 2">
          <a:extLst>
            <a:ext uri="{FF2B5EF4-FFF2-40B4-BE49-F238E27FC236}">
              <a16:creationId xmlns:a16="http://schemas.microsoft.com/office/drawing/2014/main" id="{7BFBEBC1-5F9A-49B8-B28F-BF979FE0C9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96625" y="28575"/>
          <a:ext cx="7775575" cy="10582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304800</xdr:colOff>
      <xdr:row>11</xdr:row>
      <xdr:rowOff>57150</xdr:rowOff>
    </xdr:from>
    <xdr:to>
      <xdr:col>13</xdr:col>
      <xdr:colOff>534453</xdr:colOff>
      <xdr:row>53</xdr:row>
      <xdr:rowOff>58267</xdr:rowOff>
    </xdr:to>
    <xdr:pic>
      <xdr:nvPicPr>
        <xdr:cNvPr id="2" name="Picture 1">
          <a:extLst>
            <a:ext uri="{FF2B5EF4-FFF2-40B4-BE49-F238E27FC236}">
              <a16:creationId xmlns:a16="http://schemas.microsoft.com/office/drawing/2014/main" id="{B51D49D3-9867-4B86-AA82-52CD6C4872EE}"/>
            </a:ext>
          </a:extLst>
        </xdr:cNvPr>
        <xdr:cNvPicPr>
          <a:picLocks noChangeAspect="1"/>
        </xdr:cNvPicPr>
      </xdr:nvPicPr>
      <xdr:blipFill>
        <a:blip xmlns:r="http://schemas.openxmlformats.org/officeDocument/2006/relationships" r:embed="rId1"/>
        <a:stretch>
          <a:fillRect/>
        </a:stretch>
      </xdr:blipFill>
      <xdr:spPr>
        <a:xfrm>
          <a:off x="914400" y="2152650"/>
          <a:ext cx="7544853" cy="8002117"/>
        </a:xfrm>
        <a:prstGeom prst="rect">
          <a:avLst/>
        </a:prstGeom>
      </xdr:spPr>
    </xdr:pic>
    <xdr:clientData/>
  </xdr:twoCellAnchor>
  <xdr:twoCellAnchor editAs="oneCell">
    <xdr:from>
      <xdr:col>16</xdr:col>
      <xdr:colOff>9525</xdr:colOff>
      <xdr:row>12</xdr:row>
      <xdr:rowOff>66675</xdr:rowOff>
    </xdr:from>
    <xdr:to>
      <xdr:col>25</xdr:col>
      <xdr:colOff>295275</xdr:colOff>
      <xdr:row>30</xdr:row>
      <xdr:rowOff>100965</xdr:rowOff>
    </xdr:to>
    <xdr:pic>
      <xdr:nvPicPr>
        <xdr:cNvPr id="3" name="Picture 2">
          <a:extLst>
            <a:ext uri="{FF2B5EF4-FFF2-40B4-BE49-F238E27FC236}">
              <a16:creationId xmlns:a16="http://schemas.microsoft.com/office/drawing/2014/main" id="{B8ECE893-2354-444F-A389-04C33D84C2EC}"/>
            </a:ext>
            <a:ext uri="{147F2762-F138-4A5C-976F-8EAC2B608ADB}">
              <a16:predDERef xmlns:a16="http://schemas.microsoft.com/office/drawing/2014/main" pred="{81107035-AEAC-BCFA-1434-2EE8922F39F8}"/>
            </a:ext>
          </a:extLst>
        </xdr:cNvPr>
        <xdr:cNvPicPr>
          <a:picLocks noChangeAspect="1"/>
        </xdr:cNvPicPr>
      </xdr:nvPicPr>
      <xdr:blipFill>
        <a:blip xmlns:r="http://schemas.openxmlformats.org/officeDocument/2006/relationships" r:embed="rId2"/>
        <a:stretch>
          <a:fillRect/>
        </a:stretch>
      </xdr:blipFill>
      <xdr:spPr>
        <a:xfrm>
          <a:off x="9763125" y="2352675"/>
          <a:ext cx="5772150" cy="34632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14</xdr:col>
      <xdr:colOff>28575</xdr:colOff>
      <xdr:row>13</xdr:row>
      <xdr:rowOff>158751</xdr:rowOff>
    </xdr:from>
    <xdr:ext cx="4991100" cy="1898650"/>
    <xdr:pic>
      <xdr:nvPicPr>
        <xdr:cNvPr id="2" name="Picture 1">
          <a:extLst>
            <a:ext uri="{FF2B5EF4-FFF2-40B4-BE49-F238E27FC236}">
              <a16:creationId xmlns:a16="http://schemas.microsoft.com/office/drawing/2014/main" id="{185423B4-91B3-45DB-B487-7196D051421B}"/>
            </a:ext>
          </a:extLst>
        </xdr:cNvPr>
        <xdr:cNvPicPr>
          <a:picLocks noChangeAspect="1"/>
        </xdr:cNvPicPr>
      </xdr:nvPicPr>
      <xdr:blipFill rotWithShape="1">
        <a:blip xmlns:r="http://schemas.openxmlformats.org/officeDocument/2006/relationships" r:embed="rId1"/>
        <a:srcRect t="35349" b="13914"/>
        <a:stretch/>
      </xdr:blipFill>
      <xdr:spPr>
        <a:xfrm>
          <a:off x="11591925" y="3549651"/>
          <a:ext cx="4991100" cy="1898650"/>
        </a:xfrm>
        <a:prstGeom prst="rect">
          <a:avLst/>
        </a:prstGeom>
        <a:ln>
          <a:solidFill>
            <a:sysClr val="windowText" lastClr="000000"/>
          </a:solidFill>
        </a:ln>
      </xdr:spPr>
    </xdr:pic>
    <xdr:clientData/>
  </xdr:oneCellAnchor>
  <xdr:oneCellAnchor>
    <xdr:from>
      <xdr:col>14</xdr:col>
      <xdr:colOff>25400</xdr:colOff>
      <xdr:row>24</xdr:row>
      <xdr:rowOff>15875</xdr:rowOff>
    </xdr:from>
    <xdr:ext cx="4191585" cy="3210422"/>
    <xdr:pic>
      <xdr:nvPicPr>
        <xdr:cNvPr id="3" name="Picture 2">
          <a:extLst>
            <a:ext uri="{FF2B5EF4-FFF2-40B4-BE49-F238E27FC236}">
              <a16:creationId xmlns:a16="http://schemas.microsoft.com/office/drawing/2014/main" id="{CDB8780B-EF78-4511-9F97-22A493DB9492}"/>
            </a:ext>
          </a:extLst>
        </xdr:cNvPr>
        <xdr:cNvPicPr>
          <a:picLocks noChangeAspect="1"/>
        </xdr:cNvPicPr>
      </xdr:nvPicPr>
      <xdr:blipFill rotWithShape="1">
        <a:blip xmlns:r="http://schemas.openxmlformats.org/officeDocument/2006/relationships" r:embed="rId2"/>
        <a:srcRect t="9892"/>
        <a:stretch/>
      </xdr:blipFill>
      <xdr:spPr>
        <a:xfrm>
          <a:off x="11588750" y="5502275"/>
          <a:ext cx="4191585" cy="3210422"/>
        </a:xfrm>
        <a:prstGeom prst="rect">
          <a:avLst/>
        </a:prstGeom>
        <a:ln>
          <a:solidFill>
            <a:sysClr val="windowText" lastClr="000000"/>
          </a:solidFill>
        </a:ln>
      </xdr:spPr>
    </xdr:pic>
    <xdr:clientData/>
  </xdr:oneCellAnchor>
  <xdr:twoCellAnchor editAs="oneCell">
    <xdr:from>
      <xdr:col>23</xdr:col>
      <xdr:colOff>98425</xdr:colOff>
      <xdr:row>7</xdr:row>
      <xdr:rowOff>41275</xdr:rowOff>
    </xdr:from>
    <xdr:to>
      <xdr:col>31</xdr:col>
      <xdr:colOff>480158</xdr:colOff>
      <xdr:row>37</xdr:row>
      <xdr:rowOff>42195</xdr:rowOff>
    </xdr:to>
    <xdr:pic>
      <xdr:nvPicPr>
        <xdr:cNvPr id="4" name="Picture 3">
          <a:extLst>
            <a:ext uri="{FF2B5EF4-FFF2-40B4-BE49-F238E27FC236}">
              <a16:creationId xmlns:a16="http://schemas.microsoft.com/office/drawing/2014/main" id="{3D958E11-9C3C-4357-BFD7-B98AC46E3BDD}"/>
            </a:ext>
          </a:extLst>
        </xdr:cNvPr>
        <xdr:cNvPicPr>
          <a:picLocks noChangeAspect="1"/>
        </xdr:cNvPicPr>
      </xdr:nvPicPr>
      <xdr:blipFill>
        <a:blip xmlns:r="http://schemas.openxmlformats.org/officeDocument/2006/relationships" r:embed="rId3"/>
        <a:stretch>
          <a:fillRect/>
        </a:stretch>
      </xdr:blipFill>
      <xdr:spPr>
        <a:xfrm>
          <a:off x="17148175" y="1460500"/>
          <a:ext cx="5258533" cy="6544595"/>
        </a:xfrm>
        <a:prstGeom prst="rect">
          <a:avLst/>
        </a:prstGeom>
      </xdr:spPr>
    </xdr:pic>
    <xdr:clientData/>
  </xdr:twoCellAnchor>
  <xdr:twoCellAnchor editAs="oneCell">
    <xdr:from>
      <xdr:col>0</xdr:col>
      <xdr:colOff>0</xdr:colOff>
      <xdr:row>0</xdr:row>
      <xdr:rowOff>0</xdr:rowOff>
    </xdr:from>
    <xdr:to>
      <xdr:col>0</xdr:col>
      <xdr:colOff>2102174</xdr:colOff>
      <xdr:row>2</xdr:row>
      <xdr:rowOff>104775</xdr:rowOff>
    </xdr:to>
    <xdr:pic>
      <xdr:nvPicPr>
        <xdr:cNvPr id="5" name="Picture 4">
          <a:extLst>
            <a:ext uri="{FF2B5EF4-FFF2-40B4-BE49-F238E27FC236}">
              <a16:creationId xmlns:a16="http://schemas.microsoft.com/office/drawing/2014/main" id="{CCA42660-D966-4922-88C4-C514F8CC007E}"/>
            </a:ext>
          </a:extLst>
        </xdr:cNvPr>
        <xdr:cNvPicPr>
          <a:picLocks noChangeAspect="1"/>
        </xdr:cNvPicPr>
      </xdr:nvPicPr>
      <xdr:blipFill>
        <a:blip xmlns:r="http://schemas.openxmlformats.org/officeDocument/2006/relationships" r:embed="rId4"/>
        <a:stretch>
          <a:fillRect/>
        </a:stretch>
      </xdr:blipFill>
      <xdr:spPr>
        <a:xfrm>
          <a:off x="0" y="0"/>
          <a:ext cx="2102174" cy="485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597591</xdr:colOff>
      <xdr:row>6</xdr:row>
      <xdr:rowOff>65020</xdr:rowOff>
    </xdr:from>
    <xdr:to>
      <xdr:col>22</xdr:col>
      <xdr:colOff>360199</xdr:colOff>
      <xdr:row>37</xdr:row>
      <xdr:rowOff>32947</xdr:rowOff>
    </xdr:to>
    <xdr:pic>
      <xdr:nvPicPr>
        <xdr:cNvPr id="2" name="Picture 1">
          <a:extLst>
            <a:ext uri="{FF2B5EF4-FFF2-40B4-BE49-F238E27FC236}">
              <a16:creationId xmlns:a16="http://schemas.microsoft.com/office/drawing/2014/main" id="{F5C36F2F-8260-44B1-A5B1-2481D601C6E2}"/>
            </a:ext>
          </a:extLst>
        </xdr:cNvPr>
        <xdr:cNvPicPr>
          <a:picLocks noChangeAspect="1"/>
        </xdr:cNvPicPr>
      </xdr:nvPicPr>
      <xdr:blipFill>
        <a:blip xmlns:r="http://schemas.openxmlformats.org/officeDocument/2006/relationships" r:embed="rId1"/>
        <a:stretch>
          <a:fillRect/>
        </a:stretch>
      </xdr:blipFill>
      <xdr:spPr>
        <a:xfrm>
          <a:off x="11151291" y="1293745"/>
          <a:ext cx="5249008" cy="6502077"/>
        </a:xfrm>
        <a:prstGeom prst="rect">
          <a:avLst/>
        </a:prstGeom>
      </xdr:spPr>
    </xdr:pic>
    <xdr:clientData/>
  </xdr:twoCellAnchor>
  <xdr:twoCellAnchor editAs="oneCell">
    <xdr:from>
      <xdr:col>0</xdr:col>
      <xdr:colOff>0</xdr:colOff>
      <xdr:row>0</xdr:row>
      <xdr:rowOff>0</xdr:rowOff>
    </xdr:from>
    <xdr:to>
      <xdr:col>1</xdr:col>
      <xdr:colOff>16199</xdr:colOff>
      <xdr:row>2</xdr:row>
      <xdr:rowOff>104775</xdr:rowOff>
    </xdr:to>
    <xdr:pic>
      <xdr:nvPicPr>
        <xdr:cNvPr id="3" name="Picture 2">
          <a:extLst>
            <a:ext uri="{FF2B5EF4-FFF2-40B4-BE49-F238E27FC236}">
              <a16:creationId xmlns:a16="http://schemas.microsoft.com/office/drawing/2014/main" id="{69811AE8-B9ED-416F-97A6-E47C84EA5CDA}"/>
            </a:ext>
          </a:extLst>
        </xdr:cNvPr>
        <xdr:cNvPicPr>
          <a:picLocks noChangeAspect="1"/>
        </xdr:cNvPicPr>
      </xdr:nvPicPr>
      <xdr:blipFill>
        <a:blip xmlns:r="http://schemas.openxmlformats.org/officeDocument/2006/relationships" r:embed="rId2"/>
        <a:stretch>
          <a:fillRect/>
        </a:stretch>
      </xdr:blipFill>
      <xdr:spPr>
        <a:xfrm>
          <a:off x="0" y="0"/>
          <a:ext cx="2102174" cy="485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9525</xdr:colOff>
      <xdr:row>9</xdr:row>
      <xdr:rowOff>28575</xdr:rowOff>
    </xdr:from>
    <xdr:to>
      <xdr:col>19</xdr:col>
      <xdr:colOff>103097</xdr:colOff>
      <xdr:row>17</xdr:row>
      <xdr:rowOff>47625</xdr:rowOff>
    </xdr:to>
    <xdr:pic>
      <xdr:nvPicPr>
        <xdr:cNvPr id="2" name="Picture 1">
          <a:extLst>
            <a:ext uri="{FF2B5EF4-FFF2-40B4-BE49-F238E27FC236}">
              <a16:creationId xmlns:a16="http://schemas.microsoft.com/office/drawing/2014/main" id="{53221E77-F004-47F1-A30D-A03DE1AE42F8}"/>
            </a:ext>
          </a:extLst>
        </xdr:cNvPr>
        <xdr:cNvPicPr>
          <a:picLocks noChangeAspect="1"/>
        </xdr:cNvPicPr>
      </xdr:nvPicPr>
      <xdr:blipFill>
        <a:blip xmlns:r="http://schemas.openxmlformats.org/officeDocument/2006/relationships" r:embed="rId1"/>
        <a:stretch>
          <a:fillRect/>
        </a:stretch>
      </xdr:blipFill>
      <xdr:spPr>
        <a:xfrm>
          <a:off x="12134850" y="3209925"/>
          <a:ext cx="5160872" cy="1552575"/>
        </a:xfrm>
        <a:prstGeom prst="rect">
          <a:avLst/>
        </a:prstGeom>
      </xdr:spPr>
    </xdr:pic>
    <xdr:clientData/>
  </xdr:twoCellAnchor>
  <xdr:twoCellAnchor editAs="oneCell">
    <xdr:from>
      <xdr:col>0</xdr:col>
      <xdr:colOff>0</xdr:colOff>
      <xdr:row>0</xdr:row>
      <xdr:rowOff>0</xdr:rowOff>
    </xdr:from>
    <xdr:to>
      <xdr:col>1</xdr:col>
      <xdr:colOff>463874</xdr:colOff>
      <xdr:row>2</xdr:row>
      <xdr:rowOff>104775</xdr:rowOff>
    </xdr:to>
    <xdr:pic>
      <xdr:nvPicPr>
        <xdr:cNvPr id="3" name="Picture 2">
          <a:extLst>
            <a:ext uri="{FF2B5EF4-FFF2-40B4-BE49-F238E27FC236}">
              <a16:creationId xmlns:a16="http://schemas.microsoft.com/office/drawing/2014/main" id="{33BF3B92-8383-48BD-A031-3BF6D275D3FE}"/>
            </a:ext>
          </a:extLst>
        </xdr:cNvPr>
        <xdr:cNvPicPr>
          <a:picLocks noChangeAspect="1"/>
        </xdr:cNvPicPr>
      </xdr:nvPicPr>
      <xdr:blipFill>
        <a:blip xmlns:r="http://schemas.openxmlformats.org/officeDocument/2006/relationships" r:embed="rId2"/>
        <a:stretch>
          <a:fillRect/>
        </a:stretch>
      </xdr:blipFill>
      <xdr:spPr>
        <a:xfrm>
          <a:off x="0" y="0"/>
          <a:ext cx="2102174" cy="4857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3248025</xdr:colOff>
      <xdr:row>12</xdr:row>
      <xdr:rowOff>28575</xdr:rowOff>
    </xdr:from>
    <xdr:to>
      <xdr:col>17</xdr:col>
      <xdr:colOff>362683</xdr:colOff>
      <xdr:row>46</xdr:row>
      <xdr:rowOff>96170</xdr:rowOff>
    </xdr:to>
    <xdr:pic>
      <xdr:nvPicPr>
        <xdr:cNvPr id="2" name="Picture 1">
          <a:extLst>
            <a:ext uri="{FF2B5EF4-FFF2-40B4-BE49-F238E27FC236}">
              <a16:creationId xmlns:a16="http://schemas.microsoft.com/office/drawing/2014/main" id="{3B90B462-3B71-409A-8405-51FE78595973}"/>
            </a:ext>
          </a:extLst>
        </xdr:cNvPr>
        <xdr:cNvPicPr>
          <a:picLocks noChangeAspect="1"/>
        </xdr:cNvPicPr>
      </xdr:nvPicPr>
      <xdr:blipFill>
        <a:blip xmlns:r="http://schemas.openxmlformats.org/officeDocument/2006/relationships" r:embed="rId1"/>
        <a:stretch>
          <a:fillRect/>
        </a:stretch>
      </xdr:blipFill>
      <xdr:spPr>
        <a:xfrm>
          <a:off x="10248900" y="3619500"/>
          <a:ext cx="5258533" cy="6544595"/>
        </a:xfrm>
        <a:prstGeom prst="rect">
          <a:avLst/>
        </a:prstGeom>
      </xdr:spPr>
    </xdr:pic>
    <xdr:clientData/>
  </xdr:twoCellAnchor>
  <xdr:twoCellAnchor editAs="oneCell">
    <xdr:from>
      <xdr:col>0</xdr:col>
      <xdr:colOff>0</xdr:colOff>
      <xdr:row>0</xdr:row>
      <xdr:rowOff>0</xdr:rowOff>
    </xdr:from>
    <xdr:to>
      <xdr:col>1</xdr:col>
      <xdr:colOff>216224</xdr:colOff>
      <xdr:row>2</xdr:row>
      <xdr:rowOff>104775</xdr:rowOff>
    </xdr:to>
    <xdr:pic>
      <xdr:nvPicPr>
        <xdr:cNvPr id="3" name="Picture 2">
          <a:extLst>
            <a:ext uri="{FF2B5EF4-FFF2-40B4-BE49-F238E27FC236}">
              <a16:creationId xmlns:a16="http://schemas.microsoft.com/office/drawing/2014/main" id="{C2E08A6F-6002-4492-B314-BE0D7E1ACCDC}"/>
            </a:ext>
          </a:extLst>
        </xdr:cNvPr>
        <xdr:cNvPicPr>
          <a:picLocks noChangeAspect="1"/>
        </xdr:cNvPicPr>
      </xdr:nvPicPr>
      <xdr:blipFill>
        <a:blip xmlns:r="http://schemas.openxmlformats.org/officeDocument/2006/relationships" r:embed="rId2"/>
        <a:stretch>
          <a:fillRect/>
        </a:stretch>
      </xdr:blipFill>
      <xdr:spPr>
        <a:xfrm>
          <a:off x="0" y="0"/>
          <a:ext cx="2102174" cy="4857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47625</xdr:colOff>
      <xdr:row>8</xdr:row>
      <xdr:rowOff>28575</xdr:rowOff>
    </xdr:from>
    <xdr:to>
      <xdr:col>21</xdr:col>
      <xdr:colOff>435708</xdr:colOff>
      <xdr:row>42</xdr:row>
      <xdr:rowOff>112045</xdr:rowOff>
    </xdr:to>
    <xdr:pic>
      <xdr:nvPicPr>
        <xdr:cNvPr id="2" name="Picture 1">
          <a:extLst>
            <a:ext uri="{FF2B5EF4-FFF2-40B4-BE49-F238E27FC236}">
              <a16:creationId xmlns:a16="http://schemas.microsoft.com/office/drawing/2014/main" id="{018E07B6-3E2F-41CD-B7DA-5D6E380C12CE}"/>
            </a:ext>
          </a:extLst>
        </xdr:cNvPr>
        <xdr:cNvPicPr>
          <a:picLocks noChangeAspect="1"/>
        </xdr:cNvPicPr>
      </xdr:nvPicPr>
      <xdr:blipFill>
        <a:blip xmlns:r="http://schemas.openxmlformats.org/officeDocument/2006/relationships" r:embed="rId1"/>
        <a:stretch>
          <a:fillRect/>
        </a:stretch>
      </xdr:blipFill>
      <xdr:spPr>
        <a:xfrm>
          <a:off x="10077450" y="2381250"/>
          <a:ext cx="5264883" cy="6560470"/>
        </a:xfrm>
        <a:prstGeom prst="rect">
          <a:avLst/>
        </a:prstGeom>
      </xdr:spPr>
    </xdr:pic>
    <xdr:clientData/>
  </xdr:twoCellAnchor>
  <xdr:twoCellAnchor editAs="oneCell">
    <xdr:from>
      <xdr:col>0</xdr:col>
      <xdr:colOff>0</xdr:colOff>
      <xdr:row>0</xdr:row>
      <xdr:rowOff>0</xdr:rowOff>
    </xdr:from>
    <xdr:to>
      <xdr:col>1</xdr:col>
      <xdr:colOff>216224</xdr:colOff>
      <xdr:row>2</xdr:row>
      <xdr:rowOff>104775</xdr:rowOff>
    </xdr:to>
    <xdr:pic>
      <xdr:nvPicPr>
        <xdr:cNvPr id="3" name="Picture 2">
          <a:extLst>
            <a:ext uri="{FF2B5EF4-FFF2-40B4-BE49-F238E27FC236}">
              <a16:creationId xmlns:a16="http://schemas.microsoft.com/office/drawing/2014/main" id="{135826DF-8416-48CD-862F-887DAC2523E4}"/>
            </a:ext>
          </a:extLst>
        </xdr:cNvPr>
        <xdr:cNvPicPr>
          <a:picLocks noChangeAspect="1"/>
        </xdr:cNvPicPr>
      </xdr:nvPicPr>
      <xdr:blipFill>
        <a:blip xmlns:r="http://schemas.openxmlformats.org/officeDocument/2006/relationships" r:embed="rId2"/>
        <a:stretch>
          <a:fillRect/>
        </a:stretch>
      </xdr:blipFill>
      <xdr:spPr>
        <a:xfrm>
          <a:off x="0" y="0"/>
          <a:ext cx="2102174" cy="4857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492449</xdr:colOff>
      <xdr:row>2</xdr:row>
      <xdr:rowOff>104775</xdr:rowOff>
    </xdr:to>
    <xdr:pic>
      <xdr:nvPicPr>
        <xdr:cNvPr id="2" name="Picture 1">
          <a:extLst>
            <a:ext uri="{FF2B5EF4-FFF2-40B4-BE49-F238E27FC236}">
              <a16:creationId xmlns:a16="http://schemas.microsoft.com/office/drawing/2014/main" id="{4CAE2AF6-592F-4C9B-8B28-A504069F8D2B}"/>
            </a:ext>
          </a:extLst>
        </xdr:cNvPr>
        <xdr:cNvPicPr>
          <a:picLocks noChangeAspect="1"/>
        </xdr:cNvPicPr>
      </xdr:nvPicPr>
      <xdr:blipFill>
        <a:blip xmlns:r="http://schemas.openxmlformats.org/officeDocument/2006/relationships" r:embed="rId1"/>
        <a:stretch>
          <a:fillRect/>
        </a:stretch>
      </xdr:blipFill>
      <xdr:spPr>
        <a:xfrm>
          <a:off x="0" y="0"/>
          <a:ext cx="2102174" cy="4857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0</xdr:colOff>
      <xdr:row>9</xdr:row>
      <xdr:rowOff>190499</xdr:rowOff>
    </xdr:from>
    <xdr:to>
      <xdr:col>22</xdr:col>
      <xdr:colOff>284072</xdr:colOff>
      <xdr:row>18</xdr:row>
      <xdr:rowOff>19049</xdr:rowOff>
    </xdr:to>
    <xdr:pic>
      <xdr:nvPicPr>
        <xdr:cNvPr id="2" name="Picture 1">
          <a:extLst>
            <a:ext uri="{FF2B5EF4-FFF2-40B4-BE49-F238E27FC236}">
              <a16:creationId xmlns:a16="http://schemas.microsoft.com/office/drawing/2014/main" id="{AF80D1A1-63D7-4C58-8A03-526CE7BF9F16}"/>
            </a:ext>
          </a:extLst>
        </xdr:cNvPr>
        <xdr:cNvPicPr>
          <a:picLocks noChangeAspect="1"/>
        </xdr:cNvPicPr>
      </xdr:nvPicPr>
      <xdr:blipFill>
        <a:blip xmlns:r="http://schemas.openxmlformats.org/officeDocument/2006/relationships" r:embed="rId1"/>
        <a:stretch>
          <a:fillRect/>
        </a:stretch>
      </xdr:blipFill>
      <xdr:spPr>
        <a:xfrm>
          <a:off x="10534650" y="3543299"/>
          <a:ext cx="5160872" cy="1552575"/>
        </a:xfrm>
        <a:prstGeom prst="rect">
          <a:avLst/>
        </a:prstGeom>
      </xdr:spPr>
    </xdr:pic>
    <xdr:clientData/>
  </xdr:twoCellAnchor>
  <xdr:twoCellAnchor editAs="oneCell">
    <xdr:from>
      <xdr:col>0</xdr:col>
      <xdr:colOff>0</xdr:colOff>
      <xdr:row>0</xdr:row>
      <xdr:rowOff>0</xdr:rowOff>
    </xdr:from>
    <xdr:to>
      <xdr:col>1</xdr:col>
      <xdr:colOff>82874</xdr:colOff>
      <xdr:row>2</xdr:row>
      <xdr:rowOff>104775</xdr:rowOff>
    </xdr:to>
    <xdr:pic>
      <xdr:nvPicPr>
        <xdr:cNvPr id="3" name="Picture 2">
          <a:extLst>
            <a:ext uri="{FF2B5EF4-FFF2-40B4-BE49-F238E27FC236}">
              <a16:creationId xmlns:a16="http://schemas.microsoft.com/office/drawing/2014/main" id="{6F66BDB9-1B7B-4FBD-A4A0-28E9109C96B8}"/>
            </a:ext>
          </a:extLst>
        </xdr:cNvPr>
        <xdr:cNvPicPr>
          <a:picLocks noChangeAspect="1"/>
        </xdr:cNvPicPr>
      </xdr:nvPicPr>
      <xdr:blipFill>
        <a:blip xmlns:r="http://schemas.openxmlformats.org/officeDocument/2006/relationships" r:embed="rId2"/>
        <a:stretch>
          <a:fillRect/>
        </a:stretch>
      </xdr:blipFill>
      <xdr:spPr>
        <a:xfrm>
          <a:off x="0" y="0"/>
          <a:ext cx="2102174" cy="4857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0</xdr:colOff>
      <xdr:row>11</xdr:row>
      <xdr:rowOff>0</xdr:rowOff>
    </xdr:from>
    <xdr:to>
      <xdr:col>20</xdr:col>
      <xdr:colOff>342900</xdr:colOff>
      <xdr:row>22</xdr:row>
      <xdr:rowOff>181028</xdr:rowOff>
    </xdr:to>
    <xdr:pic>
      <xdr:nvPicPr>
        <xdr:cNvPr id="2" name="Picture 1">
          <a:extLst>
            <a:ext uri="{FF2B5EF4-FFF2-40B4-BE49-F238E27FC236}">
              <a16:creationId xmlns:a16="http://schemas.microsoft.com/office/drawing/2014/main" id="{3F30469E-1690-4256-8CD2-42336FB08E35}"/>
            </a:ext>
          </a:extLst>
        </xdr:cNvPr>
        <xdr:cNvPicPr>
          <a:picLocks noChangeAspect="1"/>
        </xdr:cNvPicPr>
      </xdr:nvPicPr>
      <xdr:blipFill>
        <a:blip xmlns:r="http://schemas.openxmlformats.org/officeDocument/2006/relationships" r:embed="rId1"/>
        <a:stretch>
          <a:fillRect/>
        </a:stretch>
      </xdr:blipFill>
      <xdr:spPr>
        <a:xfrm>
          <a:off x="10706100" y="3333750"/>
          <a:ext cx="4000500" cy="2276528"/>
        </a:xfrm>
        <a:prstGeom prst="rect">
          <a:avLst/>
        </a:prstGeom>
      </xdr:spPr>
    </xdr:pic>
    <xdr:clientData/>
  </xdr:twoCellAnchor>
  <xdr:twoCellAnchor editAs="oneCell">
    <xdr:from>
      <xdr:col>0</xdr:col>
      <xdr:colOff>0</xdr:colOff>
      <xdr:row>0</xdr:row>
      <xdr:rowOff>0</xdr:rowOff>
    </xdr:from>
    <xdr:to>
      <xdr:col>1</xdr:col>
      <xdr:colOff>216224</xdr:colOff>
      <xdr:row>2</xdr:row>
      <xdr:rowOff>104775</xdr:rowOff>
    </xdr:to>
    <xdr:pic>
      <xdr:nvPicPr>
        <xdr:cNvPr id="3" name="Picture 2">
          <a:extLst>
            <a:ext uri="{FF2B5EF4-FFF2-40B4-BE49-F238E27FC236}">
              <a16:creationId xmlns:a16="http://schemas.microsoft.com/office/drawing/2014/main" id="{35A461C0-19E9-4DDA-8470-1D712538A345}"/>
            </a:ext>
          </a:extLst>
        </xdr:cNvPr>
        <xdr:cNvPicPr>
          <a:picLocks noChangeAspect="1"/>
        </xdr:cNvPicPr>
      </xdr:nvPicPr>
      <xdr:blipFill>
        <a:blip xmlns:r="http://schemas.openxmlformats.org/officeDocument/2006/relationships" r:embed="rId2"/>
        <a:stretch>
          <a:fillRect/>
        </a:stretch>
      </xdr:blipFill>
      <xdr:spPr>
        <a:xfrm>
          <a:off x="0" y="0"/>
          <a:ext cx="2102174" cy="4857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PDX04\Group$\Technical-Resources\Tools%20-%20Software\Tune-Up%20Template\Tune%20Up%20Analysis%20and%20Report%20Tool%20v2.30.xlsm"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Energy%20Management/SYSCO/All%20Comm%20Reports/Freshpoint/3670%20Sysco%20Freshpoint%20Union%20City%20-%20Tech%20Tune%20Up/Commissioning/Report/Freshpoint%20Union%20City%20Tune-Up%20Analysis%20and%20Report%20Tool.xlsm?D605038F" TargetMode="External"/><Relationship Id="rId1" Type="http://schemas.openxmlformats.org/officeDocument/2006/relationships/externalLinkPath" Target="file:///\\D605038F\Freshpoint%20Union%20City%20Tune-Up%20Analysis%20and%20Report%20Too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achael.ayon/Cascade%20Energy,%20Inc/Xcel%20Energy%20-%20Xcel%20Templates/2)%20Energy%20Scan%20Documents/SENSEI%20Project%20Entry%20Workbook%20Templa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yle.lontine/AppData/Local/Microsoft/Windows/INetCache/Content.Outlook/MD3PIZ5N/BaselineAnalysis_Electricity.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AMI%20to%20Vertical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s"/>
      <sheetName val="Utility"/>
      <sheetName val="Action Items"/>
      <sheetName val="PD"/>
      <sheetName val="Energy Summary"/>
      <sheetName val="Savings Summary"/>
      <sheetName val="obsolete Savings Summary"/>
      <sheetName val="Projects Entry"/>
      <sheetName val="Capital"/>
      <sheetName val="Comps"/>
      <sheetName val="Conds"/>
      <sheetName val="Evaps"/>
      <sheetName val="WCP"/>
      <sheetName val="NH3P"/>
      <sheetName val="Seasonality Intro"/>
      <sheetName val="Key Setpoints"/>
      <sheetName val="CA"/>
      <sheetName val="Lights"/>
      <sheetName val="Battery"/>
      <sheetName val="Doors"/>
      <sheetName val="RTUs"/>
      <sheetName val="HVAC"/>
      <sheetName val="Lighting AIs"/>
      <sheetName val="Compressor AIs"/>
      <sheetName val="Action Item Summary"/>
      <sheetName val="Refer Notes"/>
      <sheetName val="Pkg worksheet"/>
      <sheetName val="Refrig Baseline &amp; Calcs"/>
      <sheetName val="Kroger Process Flow"/>
      <sheetName val="TrainingTimeTracker"/>
      <sheetName val="Savings Table_Revisit"/>
      <sheetName val="All Projs"/>
      <sheetName val="Master Outputs"/>
      <sheetName val="Change log"/>
      <sheetName val="Tune Up Analysis and Report Too"/>
    </sheetNames>
    <sheetDataSet>
      <sheetData sheetId="0"/>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Contact Info"/>
      <sheetName val="Utility Data"/>
      <sheetName val="Action Items"/>
      <sheetName val="Energy Summary"/>
      <sheetName val="Savings Summary"/>
      <sheetName val="Lighting2"/>
      <sheetName val="Lighting"/>
      <sheetName val="Compressors"/>
      <sheetName val="Condensers"/>
      <sheetName val="Evaporators"/>
      <sheetName val="Compressed Air"/>
      <sheetName val="Doors"/>
      <sheetName val="Defrost"/>
      <sheetName val="Heated Room"/>
      <sheetName val="Lighting AIs"/>
      <sheetName val="Compressor AIs"/>
      <sheetName val="Evap AIs"/>
      <sheetName val="Defrost AIs"/>
      <sheetName val="Action Item Summary"/>
      <sheetName val="Weather"/>
      <sheetName val="Single Elevation"/>
      <sheetName val="Refer Notes"/>
      <sheetName val="Refrig Baseline &amp; Calcs"/>
      <sheetName val="Master Outputs"/>
      <sheetName val="Kroger Process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s Entry"/>
      <sheetName val="Categories"/>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ipant"/>
      <sheetName val="Electricity Data_Meter"/>
      <sheetName val="Electric Rate Structure"/>
      <sheetName val="Electricity Outputs"/>
      <sheetName val="Electrical Equipment"/>
      <sheetName val="List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IData"/>
      <sheetName val="Conversion"/>
    </sheetNames>
    <sheetDataSet>
      <sheetData sheetId="0"/>
      <sheetData sheetId="1"/>
    </sheetDataSet>
  </externalBook>
</externalLink>
</file>

<file path=xl/theme/theme1.xml><?xml version="1.0" encoding="utf-8"?>
<a:theme xmlns:a="http://schemas.openxmlformats.org/drawingml/2006/main" name="Office Theme">
  <a:themeElements>
    <a:clrScheme name="Cascade SEM">
      <a:dk1>
        <a:sysClr val="windowText" lastClr="000000"/>
      </a:dk1>
      <a:lt1>
        <a:sysClr val="window" lastClr="FFFFFF"/>
      </a:lt1>
      <a:dk2>
        <a:srgbClr val="44546A"/>
      </a:dk2>
      <a:lt2>
        <a:srgbClr val="E7E6E6"/>
      </a:lt2>
      <a:accent1>
        <a:srgbClr val="3E7892"/>
      </a:accent1>
      <a:accent2>
        <a:srgbClr val="998259"/>
      </a:accent2>
      <a:accent3>
        <a:srgbClr val="DA7214"/>
      </a:accent3>
      <a:accent4>
        <a:srgbClr val="FFBF00"/>
      </a:accent4>
      <a:accent5>
        <a:srgbClr val="7F87B5"/>
      </a:accent5>
      <a:accent6>
        <a:srgbClr val="90AA59"/>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K282"/>
  <sheetViews>
    <sheetView showGridLines="0" zoomScale="130" zoomScaleNormal="130" workbookViewId="0">
      <selection activeCell="M7" sqref="M7"/>
    </sheetView>
  </sheetViews>
  <sheetFormatPr defaultRowHeight="14.25" outlineLevelCol="1" x14ac:dyDescent="0.2"/>
  <cols>
    <col min="1" max="2" width="1.5703125" style="6" customWidth="1"/>
    <col min="3" max="3" width="3.42578125" style="6" customWidth="1"/>
    <col min="4" max="4" width="21.28515625" style="6" customWidth="1"/>
    <col min="5" max="5" width="4.7109375" style="6" customWidth="1"/>
    <col min="6" max="6" width="33.85546875" style="6" customWidth="1" outlineLevel="1"/>
    <col min="7" max="7" width="12.140625" style="6" customWidth="1" outlineLevel="1"/>
    <col min="8" max="8" width="13.140625" style="6" customWidth="1" outlineLevel="1"/>
    <col min="9" max="9" width="10.140625" style="6" customWidth="1" outlineLevel="1"/>
    <col min="10" max="10" width="5.7109375" style="6" bestFit="1" customWidth="1"/>
    <col min="11" max="11" width="12.5703125" style="6" customWidth="1" outlineLevel="1"/>
    <col min="12" max="12" width="13" style="6" customWidth="1" outlineLevel="1"/>
    <col min="13" max="13" width="14.85546875" style="6" customWidth="1" outlineLevel="1"/>
    <col min="14" max="14" width="12" style="6" customWidth="1" outlineLevel="1"/>
    <col min="15" max="15" width="11.140625" style="6" customWidth="1" outlineLevel="1"/>
    <col min="16" max="16" width="5.7109375" style="6" bestFit="1" customWidth="1"/>
    <col min="17" max="17" width="40.7109375" style="6" customWidth="1" outlineLevel="1"/>
    <col min="18" max="18" width="13.5703125" style="6" customWidth="1" outlineLevel="1"/>
    <col min="19" max="19" width="13.7109375" style="6" customWidth="1" outlineLevel="1"/>
    <col min="20" max="20" width="13.28515625" style="6" customWidth="1" outlineLevel="1"/>
    <col min="21" max="21" width="13.42578125" style="6" customWidth="1" outlineLevel="1"/>
    <col min="22" max="22" width="5.7109375" style="6" bestFit="1" customWidth="1"/>
    <col min="23" max="23" width="17" style="6" customWidth="1" outlineLevel="1"/>
    <col min="24" max="24" width="40.7109375" style="6" customWidth="1" outlineLevel="1"/>
    <col min="25" max="25" width="16.7109375" style="6" customWidth="1" outlineLevel="1"/>
    <col min="26" max="26" width="17.28515625" style="6" customWidth="1" outlineLevel="1"/>
    <col min="27" max="27" width="2.7109375" style="6" customWidth="1"/>
    <col min="28" max="39" width="14.85546875" style="6" customWidth="1"/>
    <col min="40" max="40" width="10.140625" style="6" hidden="1" customWidth="1"/>
    <col min="41" max="41" width="13.28515625" style="6" hidden="1" customWidth="1"/>
    <col min="42" max="42" width="16" style="6" hidden="1" customWidth="1"/>
    <col min="43" max="43" width="13.28515625" style="6" hidden="1" customWidth="1"/>
    <col min="44" max="63" width="10.28515625" style="6" hidden="1" customWidth="1"/>
    <col min="64" max="64" width="3.7109375" style="6" customWidth="1"/>
    <col min="65" max="16384" width="9.140625" style="6"/>
  </cols>
  <sheetData>
    <row r="1" spans="1:63" ht="15" customHeight="1" thickBot="1" x14ac:dyDescent="0.3">
      <c r="A1" s="1"/>
      <c r="B1" s="1"/>
      <c r="C1" s="2"/>
      <c r="D1" s="3"/>
      <c r="E1" s="2" t="s">
        <v>0</v>
      </c>
      <c r="F1" s="3"/>
      <c r="G1" s="3"/>
      <c r="H1" s="5"/>
      <c r="I1" s="5" t="s">
        <v>0</v>
      </c>
      <c r="J1" s="43" t="s">
        <v>1</v>
      </c>
      <c r="K1" s="44"/>
      <c r="L1" s="44"/>
      <c r="M1" s="44"/>
      <c r="N1" s="44"/>
      <c r="O1" s="5" t="s">
        <v>0</v>
      </c>
      <c r="P1" s="43" t="s">
        <v>1</v>
      </c>
      <c r="Q1" s="43"/>
      <c r="R1" s="43"/>
      <c r="S1" s="45"/>
      <c r="T1" s="46"/>
      <c r="U1" s="5" t="s">
        <v>0</v>
      </c>
      <c r="V1" s="43" t="s">
        <v>1</v>
      </c>
      <c r="W1" s="47"/>
      <c r="X1" s="47"/>
      <c r="Y1" s="5"/>
      <c r="Z1" s="5" t="s">
        <v>0</v>
      </c>
      <c r="AA1" s="43" t="s">
        <v>1</v>
      </c>
      <c r="AB1" s="5"/>
      <c r="AC1" s="5"/>
      <c r="AD1" s="5"/>
      <c r="AE1" s="5"/>
      <c r="AF1" s="5"/>
      <c r="AG1" s="5"/>
      <c r="AH1" s="5"/>
      <c r="AI1" s="5"/>
      <c r="AJ1" s="5"/>
      <c r="AK1" s="5"/>
      <c r="AL1" s="5"/>
      <c r="AM1" s="5"/>
      <c r="AN1" s="48"/>
      <c r="AO1" s="49"/>
      <c r="AP1" s="3"/>
      <c r="AQ1" s="49"/>
      <c r="AR1" s="1"/>
      <c r="AS1" s="1"/>
      <c r="AT1" s="1"/>
      <c r="AU1" s="1"/>
      <c r="AV1" s="1"/>
      <c r="AW1" s="1"/>
      <c r="AX1" s="1"/>
      <c r="AY1" s="1"/>
      <c r="AZ1" s="1"/>
      <c r="BA1" s="1"/>
      <c r="BB1" s="1"/>
      <c r="BC1" s="1"/>
      <c r="BD1" s="1"/>
      <c r="BE1" s="1"/>
      <c r="BF1" s="1"/>
      <c r="BG1" s="1"/>
      <c r="BH1" s="1"/>
      <c r="BI1" s="1"/>
      <c r="BJ1" s="1"/>
      <c r="BK1" s="1"/>
    </row>
    <row r="2" spans="1:63" ht="35.1" customHeight="1" thickBot="1" x14ac:dyDescent="0.25">
      <c r="A2" s="1"/>
      <c r="B2" s="7"/>
      <c r="C2" s="8" t="s">
        <v>2</v>
      </c>
      <c r="D2" s="8"/>
      <c r="E2" s="8"/>
      <c r="F2" s="8"/>
      <c r="G2" s="8"/>
      <c r="H2" s="8"/>
      <c r="I2" s="8"/>
      <c r="J2" s="50"/>
      <c r="K2" s="339"/>
      <c r="L2" s="339"/>
      <c r="M2" s="339"/>
      <c r="N2" s="339"/>
      <c r="O2" s="339"/>
      <c r="P2" s="50"/>
      <c r="Q2" s="339"/>
      <c r="R2" s="339"/>
      <c r="S2" s="339"/>
      <c r="T2" s="339"/>
      <c r="U2" s="339"/>
      <c r="V2" s="50"/>
      <c r="W2" s="339"/>
      <c r="X2" s="339"/>
      <c r="Y2" s="339"/>
      <c r="Z2" s="339"/>
      <c r="AA2" s="12"/>
      <c r="AB2" s="5"/>
      <c r="AC2" s="5"/>
      <c r="AD2" s="5"/>
      <c r="AE2" s="5"/>
      <c r="AF2" s="5"/>
      <c r="AG2" s="5"/>
      <c r="AH2" s="5"/>
      <c r="AI2" s="5"/>
      <c r="AJ2" s="5"/>
      <c r="AK2" s="5"/>
      <c r="AL2" s="5"/>
      <c r="AM2" s="5"/>
      <c r="AR2" s="6" t="s">
        <v>3</v>
      </c>
    </row>
    <row r="3" spans="1:63" s="63" customFormat="1" ht="6" customHeight="1" x14ac:dyDescent="0.2">
      <c r="A3" s="51"/>
      <c r="B3" s="52"/>
      <c r="C3" s="53"/>
      <c r="D3" s="54"/>
      <c r="E3" s="53"/>
      <c r="F3" s="55"/>
      <c r="G3" s="55"/>
      <c r="H3" s="55"/>
      <c r="I3" s="55"/>
      <c r="J3" s="56"/>
      <c r="K3" s="55"/>
      <c r="L3" s="55"/>
      <c r="M3" s="55"/>
      <c r="N3" s="55"/>
      <c r="O3" s="55"/>
      <c r="P3" s="56"/>
      <c r="Q3" s="57"/>
      <c r="R3" s="57"/>
      <c r="S3" s="58"/>
      <c r="T3" s="59"/>
      <c r="U3" s="60"/>
      <c r="V3" s="56"/>
      <c r="W3" s="57"/>
      <c r="X3" s="57"/>
      <c r="Y3" s="57"/>
      <c r="Z3" s="57"/>
      <c r="AA3" s="61"/>
      <c r="AB3" s="62"/>
      <c r="AC3" s="62"/>
      <c r="AD3" s="62"/>
      <c r="AE3" s="62"/>
      <c r="AF3" s="62"/>
      <c r="AG3" s="62"/>
      <c r="AH3" s="62"/>
      <c r="AI3" s="62"/>
      <c r="AJ3" s="62"/>
      <c r="AK3" s="62"/>
      <c r="AL3" s="62"/>
      <c r="AM3" s="62"/>
    </row>
    <row r="4" spans="1:63" ht="15" customHeight="1" x14ac:dyDescent="0.2">
      <c r="A4" s="1"/>
      <c r="B4" s="64"/>
      <c r="C4" s="340" t="s">
        <v>4</v>
      </c>
      <c r="D4" s="341"/>
      <c r="E4" s="105" t="s">
        <v>5</v>
      </c>
      <c r="F4" s="344" t="s">
        <v>6</v>
      </c>
      <c r="G4" s="345"/>
      <c r="H4" s="345"/>
      <c r="I4" s="346"/>
      <c r="J4" s="89" t="s">
        <v>5</v>
      </c>
      <c r="K4" s="350" t="s">
        <v>7</v>
      </c>
      <c r="L4" s="351"/>
      <c r="M4" s="351"/>
      <c r="N4" s="351"/>
      <c r="O4" s="352"/>
      <c r="P4" s="93" t="s">
        <v>5</v>
      </c>
      <c r="Q4" s="356" t="s">
        <v>8</v>
      </c>
      <c r="R4" s="357"/>
      <c r="S4" s="357"/>
      <c r="T4" s="357"/>
      <c r="U4" s="358"/>
      <c r="V4" s="97" t="s">
        <v>5</v>
      </c>
      <c r="W4" s="362" t="s">
        <v>9</v>
      </c>
      <c r="X4" s="363"/>
      <c r="Y4" s="363"/>
      <c r="Z4" s="364"/>
      <c r="AA4" s="18"/>
      <c r="AB4" s="5"/>
      <c r="AC4" s="5"/>
      <c r="AD4" s="5"/>
      <c r="AE4" s="5"/>
      <c r="AF4" s="5"/>
      <c r="AG4" s="5"/>
      <c r="AH4" s="5"/>
      <c r="AI4" s="5"/>
      <c r="AJ4" s="5"/>
      <c r="AK4" s="5"/>
      <c r="AL4" s="5"/>
      <c r="AM4" s="5"/>
    </row>
    <row r="5" spans="1:63" ht="21.75" customHeight="1" x14ac:dyDescent="0.25">
      <c r="A5" s="1"/>
      <c r="B5" s="13"/>
      <c r="C5" s="342"/>
      <c r="D5" s="343"/>
      <c r="E5" s="101">
        <v>1</v>
      </c>
      <c r="F5" s="347"/>
      <c r="G5" s="348"/>
      <c r="H5" s="348"/>
      <c r="I5" s="349"/>
      <c r="J5" s="90">
        <v>2</v>
      </c>
      <c r="K5" s="353"/>
      <c r="L5" s="354"/>
      <c r="M5" s="354"/>
      <c r="N5" s="354"/>
      <c r="O5" s="355"/>
      <c r="P5" s="94">
        <v>3</v>
      </c>
      <c r="Q5" s="359"/>
      <c r="R5" s="360"/>
      <c r="S5" s="360"/>
      <c r="T5" s="360"/>
      <c r="U5" s="361"/>
      <c r="V5" s="98">
        <v>4</v>
      </c>
      <c r="W5" s="365"/>
      <c r="X5" s="366"/>
      <c r="Y5" s="366"/>
      <c r="Z5" s="367"/>
      <c r="AA5" s="18"/>
      <c r="AB5" s="5"/>
      <c r="AC5" s="5"/>
      <c r="AD5" s="5"/>
      <c r="AE5" s="5"/>
      <c r="AF5" s="5"/>
      <c r="AG5" s="5"/>
      <c r="AH5" s="5"/>
      <c r="AI5" s="5"/>
      <c r="AJ5" s="5"/>
      <c r="AK5" s="5"/>
      <c r="AL5" s="5"/>
      <c r="AM5" s="5"/>
      <c r="AN5" s="65" t="s">
        <v>10</v>
      </c>
      <c r="AO5" s="65"/>
      <c r="AP5" s="15"/>
      <c r="AQ5" s="65"/>
      <c r="AR5" s="66" t="s">
        <v>11</v>
      </c>
      <c r="AS5" s="67" t="s">
        <v>11</v>
      </c>
      <c r="AT5" s="67" t="s">
        <v>11</v>
      </c>
      <c r="AU5" s="67" t="s">
        <v>11</v>
      </c>
      <c r="AV5" s="67" t="s">
        <v>11</v>
      </c>
      <c r="AW5" s="66" t="s">
        <v>12</v>
      </c>
      <c r="AX5" s="67" t="s">
        <v>12</v>
      </c>
      <c r="AY5" s="67" t="s">
        <v>12</v>
      </c>
      <c r="AZ5" s="67" t="s">
        <v>12</v>
      </c>
      <c r="BA5" s="67" t="s">
        <v>12</v>
      </c>
      <c r="BB5" s="66" t="s">
        <v>13</v>
      </c>
      <c r="BC5" s="67" t="s">
        <v>13</v>
      </c>
      <c r="BD5" s="67" t="s">
        <v>13</v>
      </c>
      <c r="BE5" s="67" t="s">
        <v>13</v>
      </c>
      <c r="BF5" s="67" t="s">
        <v>13</v>
      </c>
      <c r="BG5" s="66" t="s">
        <v>14</v>
      </c>
      <c r="BH5" s="67" t="s">
        <v>14</v>
      </c>
      <c r="BI5" s="67" t="s">
        <v>14</v>
      </c>
      <c r="BJ5" s="67" t="s">
        <v>14</v>
      </c>
      <c r="BK5" s="68" t="s">
        <v>14</v>
      </c>
    </row>
    <row r="6" spans="1:63" ht="36.75" customHeight="1" x14ac:dyDescent="0.25">
      <c r="A6" s="1"/>
      <c r="B6" s="19"/>
      <c r="C6" s="20" t="s">
        <v>15</v>
      </c>
      <c r="D6" s="20" t="s">
        <v>16</v>
      </c>
      <c r="E6" s="102"/>
      <c r="F6" s="20" t="s">
        <v>17</v>
      </c>
      <c r="G6" s="20" t="s">
        <v>18</v>
      </c>
      <c r="H6" s="20" t="s">
        <v>19</v>
      </c>
      <c r="I6" s="20" t="s">
        <v>20</v>
      </c>
      <c r="J6" s="91"/>
      <c r="K6" s="69" t="s">
        <v>21</v>
      </c>
      <c r="L6" s="20" t="s">
        <v>22</v>
      </c>
      <c r="M6" s="20" t="s">
        <v>23</v>
      </c>
      <c r="N6" s="69" t="s">
        <v>24</v>
      </c>
      <c r="O6" s="69" t="s">
        <v>25</v>
      </c>
      <c r="P6" s="95"/>
      <c r="Q6" s="20" t="s">
        <v>26</v>
      </c>
      <c r="R6" s="20" t="s">
        <v>27</v>
      </c>
      <c r="S6" s="70" t="s">
        <v>28</v>
      </c>
      <c r="T6" s="20" t="s">
        <v>29</v>
      </c>
      <c r="U6" s="71" t="s">
        <v>30</v>
      </c>
      <c r="V6" s="99"/>
      <c r="W6" s="69" t="s">
        <v>31</v>
      </c>
      <c r="X6" s="69" t="s">
        <v>32</v>
      </c>
      <c r="Y6" s="69" t="s">
        <v>33</v>
      </c>
      <c r="Z6" s="69" t="s">
        <v>34</v>
      </c>
      <c r="AA6" s="21"/>
      <c r="AB6" s="5"/>
      <c r="AC6" s="5"/>
      <c r="AD6" s="5"/>
      <c r="AE6" s="5"/>
      <c r="AF6" s="5"/>
      <c r="AG6" s="5"/>
      <c r="AH6" s="5"/>
      <c r="AI6" s="5"/>
      <c r="AJ6" s="5"/>
      <c r="AK6" s="5"/>
      <c r="AL6" s="5"/>
      <c r="AM6" s="5"/>
      <c r="AN6" s="72" t="s">
        <v>35</v>
      </c>
      <c r="AO6" s="73" t="s">
        <v>21</v>
      </c>
      <c r="AP6" s="20" t="s">
        <v>36</v>
      </c>
      <c r="AQ6" s="74"/>
      <c r="AR6" s="75" t="e">
        <f>#REF!</f>
        <v>#REF!</v>
      </c>
      <c r="AS6" s="76" t="s">
        <v>37</v>
      </c>
      <c r="AT6" s="76" t="s">
        <v>38</v>
      </c>
      <c r="AU6" s="76" t="s">
        <v>39</v>
      </c>
      <c r="AV6" s="77" t="s">
        <v>40</v>
      </c>
      <c r="AW6" s="75" t="s">
        <v>41</v>
      </c>
      <c r="AX6" s="76" t="s">
        <v>37</v>
      </c>
      <c r="AY6" s="76" t="s">
        <v>38</v>
      </c>
      <c r="AZ6" s="76" t="s">
        <v>39</v>
      </c>
      <c r="BA6" s="77" t="s">
        <v>40</v>
      </c>
      <c r="BB6" s="75" t="s">
        <v>41</v>
      </c>
      <c r="BC6" s="76" t="s">
        <v>37</v>
      </c>
      <c r="BD6" s="76" t="s">
        <v>38</v>
      </c>
      <c r="BE6" s="76" t="s">
        <v>39</v>
      </c>
      <c r="BF6" s="77" t="s">
        <v>40</v>
      </c>
      <c r="BG6" s="75" t="s">
        <v>41</v>
      </c>
      <c r="BH6" s="76" t="s">
        <v>37</v>
      </c>
      <c r="BI6" s="76" t="s">
        <v>38</v>
      </c>
      <c r="BJ6" s="76" t="s">
        <v>39</v>
      </c>
      <c r="BK6" s="78" t="s">
        <v>40</v>
      </c>
    </row>
    <row r="7" spans="1:63" ht="42" customHeight="1" x14ac:dyDescent="0.2">
      <c r="A7" s="1"/>
      <c r="B7" s="22"/>
      <c r="C7" s="23">
        <v>1</v>
      </c>
      <c r="D7" s="104" t="s">
        <v>42</v>
      </c>
      <c r="E7" s="103"/>
      <c r="F7" s="431" t="s">
        <v>43</v>
      </c>
      <c r="G7" s="104" t="s">
        <v>44</v>
      </c>
      <c r="H7" s="104" t="s">
        <v>45</v>
      </c>
      <c r="I7" s="104" t="s">
        <v>46</v>
      </c>
      <c r="J7" s="92"/>
      <c r="K7" s="106" t="s">
        <v>11</v>
      </c>
      <c r="L7" s="107">
        <f>300*20*2.31/3960/0.7/0.95*0.75/0.97*8760</f>
        <v>35648.39934888768</v>
      </c>
      <c r="M7" s="104" t="s">
        <v>47</v>
      </c>
      <c r="N7" s="106" t="s">
        <v>48</v>
      </c>
      <c r="O7" s="106" t="s">
        <v>49</v>
      </c>
      <c r="P7" s="96"/>
      <c r="Q7" s="27"/>
      <c r="R7" s="27"/>
      <c r="S7" s="29"/>
      <c r="T7" s="29"/>
      <c r="U7" s="80"/>
      <c r="V7" s="100"/>
      <c r="W7" s="24"/>
      <c r="X7" s="24"/>
      <c r="Y7" s="28"/>
      <c r="Z7" s="29"/>
      <c r="AA7" s="21"/>
      <c r="AB7" s="5"/>
      <c r="AC7" s="5"/>
      <c r="AD7" s="5"/>
      <c r="AE7" s="5"/>
      <c r="AF7" s="5"/>
      <c r="AG7" s="5"/>
      <c r="AH7" s="5"/>
      <c r="AI7" s="5"/>
      <c r="AJ7" s="5"/>
      <c r="AK7" s="5"/>
      <c r="AL7" s="5"/>
      <c r="AM7" s="5"/>
      <c r="AN7" s="81"/>
      <c r="AO7" s="82"/>
      <c r="AP7" s="83" t="s">
        <v>50</v>
      </c>
      <c r="AQ7" s="74"/>
      <c r="AR7" s="84" t="e">
        <f>(#REF!=AR$5)*($U7=AR$6)</f>
        <v>#REF!</v>
      </c>
      <c r="AS7" s="6" t="e">
        <f>(#REF!=AS$5)*($U7=AS$6)</f>
        <v>#REF!</v>
      </c>
      <c r="AT7" s="6" t="e">
        <f>(#REF!=AT$5)*($U7=AT$6)</f>
        <v>#REF!</v>
      </c>
      <c r="AU7" s="6" t="e">
        <f>(#REF!=AU$5)*($U7=AU$6)</f>
        <v>#REF!</v>
      </c>
      <c r="AV7" s="6" t="e">
        <f>(#REF!=AV$5)*($U7=AV$6)</f>
        <v>#REF!</v>
      </c>
      <c r="AW7" s="84" t="e">
        <f>(#REF!=AW$5)*($U7=AW$6)</f>
        <v>#REF!</v>
      </c>
      <c r="AX7" s="6" t="e">
        <f>(#REF!=AX$5)*($U7=AX$6)</f>
        <v>#REF!</v>
      </c>
      <c r="AY7" s="6" t="e">
        <f>(#REF!=AY$5)*($U7=AY$6)</f>
        <v>#REF!</v>
      </c>
      <c r="AZ7" s="6" t="e">
        <f>(#REF!=AZ$5)*($U7=AZ$6)</f>
        <v>#REF!</v>
      </c>
      <c r="BA7" s="6" t="e">
        <f>(#REF!=BA$5)*($U7=BA$6)</f>
        <v>#REF!</v>
      </c>
      <c r="BB7" s="84" t="e">
        <f>(#REF!=BB$5)*($U7=BB$6)</f>
        <v>#REF!</v>
      </c>
      <c r="BC7" s="6" t="e">
        <f>(#REF!=BC$5)*($U7=BC$6)</f>
        <v>#REF!</v>
      </c>
      <c r="BD7" s="6" t="e">
        <f>(#REF!=BD$5)*($U7=BD$6)</f>
        <v>#REF!</v>
      </c>
      <c r="BE7" s="6" t="e">
        <f>(#REF!=BE$5)*($U7=BE$6)</f>
        <v>#REF!</v>
      </c>
      <c r="BF7" s="6" t="e">
        <f>(#REF!=BF$5)*($U7=BF$6)</f>
        <v>#REF!</v>
      </c>
      <c r="BG7" s="84" t="e">
        <f>(#REF!=BG$5)*($U7=BG$6)</f>
        <v>#REF!</v>
      </c>
      <c r="BH7" s="6" t="e">
        <f>(#REF!=BH$5)*($U7=BH$6)</f>
        <v>#REF!</v>
      </c>
      <c r="BI7" s="6" t="e">
        <f>(#REF!=BI$5)*($U7=BI$6)</f>
        <v>#REF!</v>
      </c>
      <c r="BJ7" s="6" t="e">
        <f>(#REF!=BJ$5)*($U7=BJ$6)</f>
        <v>#REF!</v>
      </c>
      <c r="BK7" s="85" t="e">
        <f>(#REF!=BK$5)*($U7=BK$6)</f>
        <v>#REF!</v>
      </c>
    </row>
    <row r="8" spans="1:63" ht="24.95" customHeight="1" x14ac:dyDescent="0.2">
      <c r="A8" s="1"/>
      <c r="B8" s="22"/>
      <c r="C8" s="23">
        <v>2</v>
      </c>
      <c r="D8" s="24"/>
      <c r="E8" s="103"/>
      <c r="F8" s="27"/>
      <c r="G8" s="24"/>
      <c r="H8" s="24"/>
      <c r="I8" s="24"/>
      <c r="J8" s="92"/>
      <c r="K8" s="27"/>
      <c r="L8" s="79"/>
      <c r="M8" s="24"/>
      <c r="N8" s="27"/>
      <c r="O8" s="27"/>
      <c r="P8" s="96"/>
      <c r="Q8" s="27"/>
      <c r="R8" s="27"/>
      <c r="S8" s="29"/>
      <c r="T8" s="26"/>
      <c r="U8" s="80"/>
      <c r="V8" s="100"/>
      <c r="W8" s="27"/>
      <c r="X8" s="24"/>
      <c r="Y8" s="28"/>
      <c r="Z8" s="29"/>
      <c r="AA8" s="21"/>
      <c r="AB8" s="5"/>
      <c r="AC8" s="5"/>
      <c r="AD8" s="5"/>
      <c r="AE8" s="5"/>
      <c r="AF8" s="5"/>
      <c r="AG8" s="5"/>
      <c r="AH8" s="5"/>
      <c r="AI8" s="5"/>
      <c r="AJ8" s="5"/>
      <c r="AK8" s="5"/>
      <c r="AL8" s="5"/>
      <c r="AM8" s="5"/>
      <c r="AN8" s="81"/>
      <c r="AO8" s="82"/>
      <c r="AP8" s="86" t="s">
        <v>51</v>
      </c>
      <c r="AQ8" s="74"/>
      <c r="AR8" s="84" t="e">
        <f>(#REF!=AR$5)*($U8=AR$6)</f>
        <v>#REF!</v>
      </c>
      <c r="AS8" s="6" t="e">
        <f>(#REF!=AS$5)*($U8=AS$6)</f>
        <v>#REF!</v>
      </c>
      <c r="AT8" s="6" t="e">
        <f>(#REF!=AT$5)*($U8=AT$6)</f>
        <v>#REF!</v>
      </c>
      <c r="AU8" s="6" t="e">
        <f>(#REF!=AU$5)*($U8=AU$6)</f>
        <v>#REF!</v>
      </c>
      <c r="AV8" s="6" t="e">
        <f>(#REF!=AV$5)*($U8=AV$6)</f>
        <v>#REF!</v>
      </c>
      <c r="AW8" s="84" t="e">
        <f>(#REF!=AW$5)*($U8=AW$6)</f>
        <v>#REF!</v>
      </c>
      <c r="AX8" s="6" t="e">
        <f>(#REF!=AX$5)*($U8=AX$6)</f>
        <v>#REF!</v>
      </c>
      <c r="AY8" s="6" t="e">
        <f>(#REF!=AY$5)*($U8=AY$6)</f>
        <v>#REF!</v>
      </c>
      <c r="AZ8" s="6" t="e">
        <f>(#REF!=AZ$5)*($U8=AZ$6)</f>
        <v>#REF!</v>
      </c>
      <c r="BA8" s="6" t="e">
        <f>(#REF!=BA$5)*($U8=BA$6)</f>
        <v>#REF!</v>
      </c>
      <c r="BB8" s="84" t="e">
        <f>(#REF!=BB$5)*($U8=BB$6)</f>
        <v>#REF!</v>
      </c>
      <c r="BC8" s="6" t="e">
        <f>(#REF!=BC$5)*($U8=BC$6)</f>
        <v>#REF!</v>
      </c>
      <c r="BD8" s="6" t="e">
        <f>(#REF!=BD$5)*($U8=BD$6)</f>
        <v>#REF!</v>
      </c>
      <c r="BE8" s="6" t="e">
        <f>(#REF!=BE$5)*($U8=BE$6)</f>
        <v>#REF!</v>
      </c>
      <c r="BF8" s="6" t="e">
        <f>(#REF!=BF$5)*($U8=BF$6)</f>
        <v>#REF!</v>
      </c>
      <c r="BG8" s="84" t="e">
        <f>(#REF!=BG$5)*($U8=BG$6)</f>
        <v>#REF!</v>
      </c>
      <c r="BH8" s="6" t="e">
        <f>(#REF!=BH$5)*($U8=BH$6)</f>
        <v>#REF!</v>
      </c>
      <c r="BI8" s="6" t="e">
        <f>(#REF!=BI$5)*($U8=BI$6)</f>
        <v>#REF!</v>
      </c>
      <c r="BJ8" s="6" t="e">
        <f>(#REF!=BJ$5)*($U8=BJ$6)</f>
        <v>#REF!</v>
      </c>
      <c r="BK8" s="85" t="e">
        <f>(#REF!=BK$5)*($U8=BK$6)</f>
        <v>#REF!</v>
      </c>
    </row>
    <row r="9" spans="1:63" ht="24.95" customHeight="1" x14ac:dyDescent="0.2">
      <c r="A9" s="1"/>
      <c r="B9" s="22"/>
      <c r="C9" s="23">
        <v>3</v>
      </c>
      <c r="D9" s="24"/>
      <c r="E9" s="103"/>
      <c r="F9" s="27"/>
      <c r="G9" s="24"/>
      <c r="H9" s="24"/>
      <c r="I9" s="24"/>
      <c r="J9" s="92"/>
      <c r="K9" s="27"/>
      <c r="L9" s="79"/>
      <c r="M9" s="24"/>
      <c r="N9" s="27"/>
      <c r="O9" s="27"/>
      <c r="P9" s="96"/>
      <c r="Q9" s="27"/>
      <c r="R9" s="27"/>
      <c r="S9" s="29"/>
      <c r="T9" s="29"/>
      <c r="U9" s="80"/>
      <c r="V9" s="100"/>
      <c r="W9" s="28"/>
      <c r="X9" s="24"/>
      <c r="Y9" s="28"/>
      <c r="Z9" s="29"/>
      <c r="AA9" s="21"/>
      <c r="AB9" s="5"/>
      <c r="AC9" s="5"/>
      <c r="AD9" s="5"/>
      <c r="AE9" s="5"/>
      <c r="AF9" s="5"/>
      <c r="AG9" s="5"/>
      <c r="AH9" s="5"/>
      <c r="AI9" s="5"/>
      <c r="AJ9" s="5"/>
      <c r="AK9" s="5"/>
      <c r="AL9" s="5"/>
      <c r="AM9" s="5"/>
      <c r="AN9" s="81"/>
      <c r="AO9" s="82"/>
      <c r="AP9" s="83" t="s">
        <v>52</v>
      </c>
      <c r="AQ9" s="74"/>
      <c r="AR9" s="84" t="e">
        <f>(#REF!=AR$5)*($U9=AR$6)</f>
        <v>#REF!</v>
      </c>
      <c r="AS9" s="6" t="e">
        <f>(#REF!=AS$5)*($U9=AS$6)</f>
        <v>#REF!</v>
      </c>
      <c r="AT9" s="6" t="e">
        <f>(#REF!=AT$5)*($U9=AT$6)</f>
        <v>#REF!</v>
      </c>
      <c r="AU9" s="6" t="e">
        <f>(#REF!=AU$5)*($U9=AU$6)</f>
        <v>#REF!</v>
      </c>
      <c r="AV9" s="6" t="e">
        <f>(#REF!=AV$5)*($U9=AV$6)</f>
        <v>#REF!</v>
      </c>
      <c r="AW9" s="84" t="e">
        <f>(#REF!=AW$5)*($U9=AW$6)</f>
        <v>#REF!</v>
      </c>
      <c r="AX9" s="6" t="e">
        <f>(#REF!=AX$5)*($U9=AX$6)</f>
        <v>#REF!</v>
      </c>
      <c r="AY9" s="6" t="e">
        <f>(#REF!=AY$5)*($U9=AY$6)</f>
        <v>#REF!</v>
      </c>
      <c r="AZ9" s="6" t="e">
        <f>(#REF!=AZ$5)*($U9=AZ$6)</f>
        <v>#REF!</v>
      </c>
      <c r="BA9" s="6" t="e">
        <f>(#REF!=BA$5)*($U9=BA$6)</f>
        <v>#REF!</v>
      </c>
      <c r="BB9" s="84" t="e">
        <f>(#REF!=BB$5)*($U9=BB$6)</f>
        <v>#REF!</v>
      </c>
      <c r="BC9" s="6" t="e">
        <f>(#REF!=BC$5)*($U9=BC$6)</f>
        <v>#REF!</v>
      </c>
      <c r="BD9" s="6" t="e">
        <f>(#REF!=BD$5)*($U9=BD$6)</f>
        <v>#REF!</v>
      </c>
      <c r="BE9" s="6" t="e">
        <f>(#REF!=BE$5)*($U9=BE$6)</f>
        <v>#REF!</v>
      </c>
      <c r="BF9" s="6" t="e">
        <f>(#REF!=BF$5)*($U9=BF$6)</f>
        <v>#REF!</v>
      </c>
      <c r="BG9" s="84" t="e">
        <f>(#REF!=BG$5)*($U9=BG$6)</f>
        <v>#REF!</v>
      </c>
      <c r="BH9" s="6" t="e">
        <f>(#REF!=BH$5)*($U9=BH$6)</f>
        <v>#REF!</v>
      </c>
      <c r="BI9" s="6" t="e">
        <f>(#REF!=BI$5)*($U9=BI$6)</f>
        <v>#REF!</v>
      </c>
      <c r="BJ9" s="6" t="e">
        <f>(#REF!=BJ$5)*($U9=BJ$6)</f>
        <v>#REF!</v>
      </c>
      <c r="BK9" s="85" t="e">
        <f>(#REF!=BK$5)*($U9=BK$6)</f>
        <v>#REF!</v>
      </c>
    </row>
    <row r="10" spans="1:63" ht="24.95" customHeight="1" x14ac:dyDescent="0.2">
      <c r="A10" s="1"/>
      <c r="B10" s="22"/>
      <c r="C10" s="23">
        <v>4</v>
      </c>
      <c r="D10" s="24"/>
      <c r="E10" s="103"/>
      <c r="F10" s="27"/>
      <c r="G10" s="24"/>
      <c r="H10" s="24"/>
      <c r="I10" s="24"/>
      <c r="J10" s="92"/>
      <c r="K10" s="27"/>
      <c r="L10" s="79"/>
      <c r="M10" s="24"/>
      <c r="N10" s="27"/>
      <c r="O10" s="27"/>
      <c r="P10" s="96"/>
      <c r="Q10" s="27"/>
      <c r="R10" s="27"/>
      <c r="S10" s="29"/>
      <c r="T10" s="26"/>
      <c r="U10" s="80"/>
      <c r="V10" s="100"/>
      <c r="W10" s="27"/>
      <c r="X10" s="24"/>
      <c r="Y10" s="28"/>
      <c r="Z10" s="28"/>
      <c r="AA10" s="21"/>
      <c r="AB10" s="5"/>
      <c r="AC10" s="5"/>
      <c r="AD10" s="5"/>
      <c r="AE10" s="5"/>
      <c r="AF10" s="5"/>
      <c r="AG10" s="5"/>
      <c r="AH10" s="5"/>
      <c r="AI10" s="5"/>
      <c r="AJ10" s="5"/>
      <c r="AK10" s="5"/>
      <c r="AL10" s="5"/>
      <c r="AM10" s="5"/>
      <c r="AN10" s="81"/>
      <c r="AO10" s="82"/>
      <c r="AP10" s="83" t="s">
        <v>53</v>
      </c>
      <c r="AQ10" s="74"/>
      <c r="AR10" s="84" t="e">
        <f>(#REF!=AR$5)*($U10=AR$6)</f>
        <v>#REF!</v>
      </c>
      <c r="AS10" s="6" t="e">
        <f>(#REF!=AS$5)*($U10=AS$6)</f>
        <v>#REF!</v>
      </c>
      <c r="AT10" s="6" t="e">
        <f>(#REF!=AT$5)*($U10=AT$6)</f>
        <v>#REF!</v>
      </c>
      <c r="AU10" s="6" t="e">
        <f>(#REF!=AU$5)*($U10=AU$6)</f>
        <v>#REF!</v>
      </c>
      <c r="AV10" s="6" t="e">
        <f>(#REF!=AV$5)*($U10=AV$6)</f>
        <v>#REF!</v>
      </c>
      <c r="AW10" s="84" t="e">
        <f>(#REF!=AW$5)*($U10=AW$6)</f>
        <v>#REF!</v>
      </c>
      <c r="AX10" s="6" t="e">
        <f>(#REF!=AX$5)*($U10=AX$6)</f>
        <v>#REF!</v>
      </c>
      <c r="AY10" s="6" t="e">
        <f>(#REF!=AY$5)*($U10=AY$6)</f>
        <v>#REF!</v>
      </c>
      <c r="AZ10" s="6" t="e">
        <f>(#REF!=AZ$5)*($U10=AZ$6)</f>
        <v>#REF!</v>
      </c>
      <c r="BA10" s="6" t="e">
        <f>(#REF!=BA$5)*($U10=BA$6)</f>
        <v>#REF!</v>
      </c>
      <c r="BB10" s="84" t="e">
        <f>(#REF!=BB$5)*($U10=BB$6)</f>
        <v>#REF!</v>
      </c>
      <c r="BC10" s="6" t="e">
        <f>(#REF!=BC$5)*($U10=BC$6)</f>
        <v>#REF!</v>
      </c>
      <c r="BD10" s="6" t="e">
        <f>(#REF!=BD$5)*($U10=BD$6)</f>
        <v>#REF!</v>
      </c>
      <c r="BE10" s="6" t="e">
        <f>(#REF!=BE$5)*($U10=BE$6)</f>
        <v>#REF!</v>
      </c>
      <c r="BF10" s="6" t="e">
        <f>(#REF!=BF$5)*($U10=BF$6)</f>
        <v>#REF!</v>
      </c>
      <c r="BG10" s="84" t="e">
        <f>(#REF!=BG$5)*($U10=BG$6)</f>
        <v>#REF!</v>
      </c>
      <c r="BH10" s="6" t="e">
        <f>(#REF!=BH$5)*($U10=BH$6)</f>
        <v>#REF!</v>
      </c>
      <c r="BI10" s="6" t="e">
        <f>(#REF!=BI$5)*($U10=BI$6)</f>
        <v>#REF!</v>
      </c>
      <c r="BJ10" s="6" t="e">
        <f>(#REF!=BJ$5)*($U10=BJ$6)</f>
        <v>#REF!</v>
      </c>
      <c r="BK10" s="85" t="e">
        <f>(#REF!=BK$5)*($U10=BK$6)</f>
        <v>#REF!</v>
      </c>
    </row>
    <row r="11" spans="1:63" ht="24.95" customHeight="1" x14ac:dyDescent="0.2">
      <c r="A11" s="1"/>
      <c r="B11" s="22"/>
      <c r="C11" s="23">
        <v>5</v>
      </c>
      <c r="D11" s="24"/>
      <c r="E11" s="103"/>
      <c r="F11" s="27"/>
      <c r="G11" s="24"/>
      <c r="H11" s="24"/>
      <c r="I11" s="24"/>
      <c r="J11" s="92"/>
      <c r="K11" s="27"/>
      <c r="L11" s="79"/>
      <c r="M11" s="24"/>
      <c r="N11" s="27"/>
      <c r="O11" s="27"/>
      <c r="P11" s="96"/>
      <c r="Q11" s="27"/>
      <c r="R11" s="27"/>
      <c r="S11" s="29"/>
      <c r="T11" s="26"/>
      <c r="U11" s="80"/>
      <c r="V11" s="100"/>
      <c r="W11" s="27"/>
      <c r="X11" s="24"/>
      <c r="Y11" s="28"/>
      <c r="Z11" s="28"/>
      <c r="AA11" s="21"/>
      <c r="AB11" s="5"/>
      <c r="AC11" s="5"/>
      <c r="AD11" s="5"/>
      <c r="AE11" s="5"/>
      <c r="AF11" s="5"/>
      <c r="AG11" s="5"/>
      <c r="AH11" s="5"/>
      <c r="AI11" s="5"/>
      <c r="AJ11" s="5"/>
      <c r="AK11" s="5"/>
      <c r="AL11" s="5"/>
      <c r="AM11" s="5"/>
      <c r="AN11" s="81"/>
      <c r="AO11" s="82"/>
      <c r="AP11" s="83" t="s">
        <v>54</v>
      </c>
      <c r="AQ11" s="74"/>
      <c r="AR11" s="84" t="e">
        <f>(#REF!=AR$5)*($U11=AR$6)</f>
        <v>#REF!</v>
      </c>
      <c r="AS11" s="6" t="e">
        <f>(#REF!=AS$5)*($U11=AS$6)</f>
        <v>#REF!</v>
      </c>
      <c r="AT11" s="6" t="e">
        <f>(#REF!=AT$5)*($U11=AT$6)</f>
        <v>#REF!</v>
      </c>
      <c r="AU11" s="6" t="e">
        <f>(#REF!=AU$5)*($U11=AU$6)</f>
        <v>#REF!</v>
      </c>
      <c r="AV11" s="6" t="e">
        <f>(#REF!=AV$5)*($U11=AV$6)</f>
        <v>#REF!</v>
      </c>
      <c r="AW11" s="84" t="e">
        <f>(#REF!=AW$5)*($U11=AW$6)</f>
        <v>#REF!</v>
      </c>
      <c r="AX11" s="6" t="e">
        <f>(#REF!=AX$5)*($U11=AX$6)</f>
        <v>#REF!</v>
      </c>
      <c r="AY11" s="6" t="e">
        <f>(#REF!=AY$5)*($U11=AY$6)</f>
        <v>#REF!</v>
      </c>
      <c r="AZ11" s="6" t="e">
        <f>(#REF!=AZ$5)*($U11=AZ$6)</f>
        <v>#REF!</v>
      </c>
      <c r="BA11" s="6" t="e">
        <f>(#REF!=BA$5)*($U11=BA$6)</f>
        <v>#REF!</v>
      </c>
      <c r="BB11" s="84" t="e">
        <f>(#REF!=BB$5)*($U11=BB$6)</f>
        <v>#REF!</v>
      </c>
      <c r="BC11" s="6" t="e">
        <f>(#REF!=BC$5)*($U11=BC$6)</f>
        <v>#REF!</v>
      </c>
      <c r="BD11" s="6" t="e">
        <f>(#REF!=BD$5)*($U11=BD$6)</f>
        <v>#REF!</v>
      </c>
      <c r="BE11" s="6" t="e">
        <f>(#REF!=BE$5)*($U11=BE$6)</f>
        <v>#REF!</v>
      </c>
      <c r="BF11" s="6" t="e">
        <f>(#REF!=BF$5)*($U11=BF$6)</f>
        <v>#REF!</v>
      </c>
      <c r="BG11" s="84" t="e">
        <f>(#REF!=BG$5)*($U11=BG$6)</f>
        <v>#REF!</v>
      </c>
      <c r="BH11" s="6" t="e">
        <f>(#REF!=BH$5)*($U11=BH$6)</f>
        <v>#REF!</v>
      </c>
      <c r="BI11" s="6" t="e">
        <f>(#REF!=BI$5)*($U11=BI$6)</f>
        <v>#REF!</v>
      </c>
      <c r="BJ11" s="6" t="e">
        <f>(#REF!=BJ$5)*($U11=BJ$6)</f>
        <v>#REF!</v>
      </c>
      <c r="BK11" s="85" t="e">
        <f>(#REF!=BK$5)*($U11=BK$6)</f>
        <v>#REF!</v>
      </c>
    </row>
    <row r="12" spans="1:63" ht="24.95" customHeight="1" x14ac:dyDescent="0.2">
      <c r="A12" s="1"/>
      <c r="B12" s="22"/>
      <c r="C12" s="23">
        <v>6</v>
      </c>
      <c r="D12" s="24"/>
      <c r="E12" s="103"/>
      <c r="F12" s="27"/>
      <c r="G12" s="24"/>
      <c r="H12" s="24"/>
      <c r="I12" s="24"/>
      <c r="J12" s="92"/>
      <c r="K12" s="27"/>
      <c r="L12" s="79"/>
      <c r="M12" s="24"/>
      <c r="N12" s="28"/>
      <c r="O12" s="28"/>
      <c r="P12" s="96"/>
      <c r="Q12" s="27"/>
      <c r="R12" s="27"/>
      <c r="S12" s="29"/>
      <c r="T12" s="26"/>
      <c r="U12" s="80"/>
      <c r="V12" s="100"/>
      <c r="W12" s="27"/>
      <c r="X12" s="24"/>
      <c r="Y12" s="28"/>
      <c r="Z12" s="28"/>
      <c r="AA12" s="21"/>
      <c r="AB12" s="5"/>
      <c r="AC12" s="5"/>
      <c r="AD12" s="5"/>
      <c r="AE12" s="5"/>
      <c r="AF12" s="5"/>
      <c r="AG12" s="5"/>
      <c r="AH12" s="5"/>
      <c r="AI12" s="5"/>
      <c r="AJ12" s="5"/>
      <c r="AK12" s="5"/>
      <c r="AL12" s="5"/>
      <c r="AM12" s="5"/>
      <c r="AN12" s="81"/>
      <c r="AO12" s="82"/>
      <c r="AP12" s="87" t="s">
        <v>55</v>
      </c>
      <c r="AQ12" s="74"/>
      <c r="AR12" s="84" t="e">
        <f>(#REF!=AR$5)*($U12=AR$6)</f>
        <v>#REF!</v>
      </c>
      <c r="AS12" s="6" t="e">
        <f>(#REF!=AS$5)*($U12=AS$6)</f>
        <v>#REF!</v>
      </c>
      <c r="AT12" s="6" t="e">
        <f>(#REF!=AT$5)*($U12=AT$6)</f>
        <v>#REF!</v>
      </c>
      <c r="AU12" s="6" t="e">
        <f>(#REF!=AU$5)*($U12=AU$6)</f>
        <v>#REF!</v>
      </c>
      <c r="AV12" s="6" t="e">
        <f>(#REF!=AV$5)*($U12=AV$6)</f>
        <v>#REF!</v>
      </c>
      <c r="AW12" s="84" t="e">
        <f>(#REF!=AW$5)*($U12=AW$6)</f>
        <v>#REF!</v>
      </c>
      <c r="AX12" s="6" t="e">
        <f>(#REF!=AX$5)*($U12=AX$6)</f>
        <v>#REF!</v>
      </c>
      <c r="AY12" s="6" t="e">
        <f>(#REF!=AY$5)*($U12=AY$6)</f>
        <v>#REF!</v>
      </c>
      <c r="AZ12" s="6" t="e">
        <f>(#REF!=AZ$5)*($U12=AZ$6)</f>
        <v>#REF!</v>
      </c>
      <c r="BA12" s="6" t="e">
        <f>(#REF!=BA$5)*($U12=BA$6)</f>
        <v>#REF!</v>
      </c>
      <c r="BB12" s="84" t="e">
        <f>(#REF!=BB$5)*($U12=BB$6)</f>
        <v>#REF!</v>
      </c>
      <c r="BC12" s="6" t="e">
        <f>(#REF!=BC$5)*($U12=BC$6)</f>
        <v>#REF!</v>
      </c>
      <c r="BD12" s="6" t="e">
        <f>(#REF!=BD$5)*($U12=BD$6)</f>
        <v>#REF!</v>
      </c>
      <c r="BE12" s="6" t="e">
        <f>(#REF!=BE$5)*($U12=BE$6)</f>
        <v>#REF!</v>
      </c>
      <c r="BF12" s="6" t="e">
        <f>(#REF!=BF$5)*($U12=BF$6)</f>
        <v>#REF!</v>
      </c>
      <c r="BG12" s="84" t="e">
        <f>(#REF!=BG$5)*($U12=BG$6)</f>
        <v>#REF!</v>
      </c>
      <c r="BH12" s="6" t="e">
        <f>(#REF!=BH$5)*($U12=BH$6)</f>
        <v>#REF!</v>
      </c>
      <c r="BI12" s="6" t="e">
        <f>(#REF!=BI$5)*($U12=BI$6)</f>
        <v>#REF!</v>
      </c>
      <c r="BJ12" s="6" t="e">
        <f>(#REF!=BJ$5)*($U12=BJ$6)</f>
        <v>#REF!</v>
      </c>
      <c r="BK12" s="85" t="e">
        <f>(#REF!=BK$5)*($U12=BK$6)</f>
        <v>#REF!</v>
      </c>
    </row>
    <row r="13" spans="1:63" ht="24.95" customHeight="1" x14ac:dyDescent="0.2">
      <c r="A13" s="1"/>
      <c r="B13" s="22"/>
      <c r="C13" s="23">
        <v>7</v>
      </c>
      <c r="D13" s="24"/>
      <c r="E13" s="103"/>
      <c r="F13" s="27"/>
      <c r="G13" s="24"/>
      <c r="H13" s="24"/>
      <c r="I13" s="24"/>
      <c r="J13" s="92"/>
      <c r="K13" s="27"/>
      <c r="L13" s="79"/>
      <c r="M13" s="24"/>
      <c r="N13" s="27"/>
      <c r="O13" s="27"/>
      <c r="P13" s="96"/>
      <c r="Q13" s="27"/>
      <c r="R13" s="27"/>
      <c r="S13" s="29"/>
      <c r="T13" s="26"/>
      <c r="U13" s="80"/>
      <c r="V13" s="100"/>
      <c r="W13" s="27"/>
      <c r="X13" s="24"/>
      <c r="Y13" s="28"/>
      <c r="Z13" s="28"/>
      <c r="AA13" s="21"/>
      <c r="AB13" s="5"/>
      <c r="AC13" s="5"/>
      <c r="AD13" s="5"/>
      <c r="AE13" s="5"/>
      <c r="AF13" s="5"/>
      <c r="AG13" s="5"/>
      <c r="AH13" s="5"/>
      <c r="AI13" s="5"/>
      <c r="AJ13" s="5"/>
      <c r="AK13" s="5"/>
      <c r="AL13" s="5"/>
      <c r="AM13" s="5"/>
      <c r="AN13" s="81"/>
      <c r="AO13" s="82"/>
      <c r="AP13" s="83" t="s">
        <v>56</v>
      </c>
      <c r="AQ13" s="74"/>
      <c r="AR13" s="84" t="e">
        <f>(#REF!=AR$5)*($U13=AR$6)</f>
        <v>#REF!</v>
      </c>
      <c r="AS13" s="6" t="e">
        <f>(#REF!=AS$5)*($U13=AS$6)</f>
        <v>#REF!</v>
      </c>
      <c r="AT13" s="6" t="e">
        <f>(#REF!=AT$5)*($U13=AT$6)</f>
        <v>#REF!</v>
      </c>
      <c r="AU13" s="6" t="e">
        <f>(#REF!=AU$5)*($U13=AU$6)</f>
        <v>#REF!</v>
      </c>
      <c r="AV13" s="6" t="e">
        <f>(#REF!=AV$5)*($U13=AV$6)</f>
        <v>#REF!</v>
      </c>
      <c r="AW13" s="84" t="e">
        <f>(#REF!=AW$5)*($U13=AW$6)</f>
        <v>#REF!</v>
      </c>
      <c r="AX13" s="6" t="e">
        <f>(#REF!=AX$5)*($U13=AX$6)</f>
        <v>#REF!</v>
      </c>
      <c r="AY13" s="6" t="e">
        <f>(#REF!=AY$5)*($U13=AY$6)</f>
        <v>#REF!</v>
      </c>
      <c r="AZ13" s="6" t="e">
        <f>(#REF!=AZ$5)*($U13=AZ$6)</f>
        <v>#REF!</v>
      </c>
      <c r="BA13" s="6" t="e">
        <f>(#REF!=BA$5)*($U13=BA$6)</f>
        <v>#REF!</v>
      </c>
      <c r="BB13" s="84" t="e">
        <f>(#REF!=BB$5)*($U13=BB$6)</f>
        <v>#REF!</v>
      </c>
      <c r="BC13" s="6" t="e">
        <f>(#REF!=BC$5)*($U13=BC$6)</f>
        <v>#REF!</v>
      </c>
      <c r="BD13" s="6" t="e">
        <f>(#REF!=BD$5)*($U13=BD$6)</f>
        <v>#REF!</v>
      </c>
      <c r="BE13" s="6" t="e">
        <f>(#REF!=BE$5)*($U13=BE$6)</f>
        <v>#REF!</v>
      </c>
      <c r="BF13" s="6" t="e">
        <f>(#REF!=BF$5)*($U13=BF$6)</f>
        <v>#REF!</v>
      </c>
      <c r="BG13" s="84" t="e">
        <f>(#REF!=BG$5)*($U13=BG$6)</f>
        <v>#REF!</v>
      </c>
      <c r="BH13" s="6" t="e">
        <f>(#REF!=BH$5)*($U13=BH$6)</f>
        <v>#REF!</v>
      </c>
      <c r="BI13" s="6" t="e">
        <f>(#REF!=BI$5)*($U13=BI$6)</f>
        <v>#REF!</v>
      </c>
      <c r="BJ13" s="6" t="e">
        <f>(#REF!=BJ$5)*($U13=BJ$6)</f>
        <v>#REF!</v>
      </c>
      <c r="BK13" s="85" t="e">
        <f>(#REF!=BK$5)*($U13=BK$6)</f>
        <v>#REF!</v>
      </c>
    </row>
    <row r="14" spans="1:63" ht="24.95" customHeight="1" x14ac:dyDescent="0.2">
      <c r="A14" s="1"/>
      <c r="B14" s="22"/>
      <c r="C14" s="23">
        <v>8</v>
      </c>
      <c r="D14" s="24"/>
      <c r="E14" s="103"/>
      <c r="F14" s="27"/>
      <c r="G14" s="24"/>
      <c r="H14" s="24"/>
      <c r="I14" s="24"/>
      <c r="J14" s="92"/>
      <c r="K14" s="27"/>
      <c r="L14" s="79"/>
      <c r="M14" s="24"/>
      <c r="N14" s="27"/>
      <c r="O14" s="27"/>
      <c r="P14" s="96"/>
      <c r="Q14" s="27"/>
      <c r="R14" s="27"/>
      <c r="S14" s="29"/>
      <c r="T14" s="26"/>
      <c r="U14" s="80"/>
      <c r="V14" s="100"/>
      <c r="W14" s="27"/>
      <c r="X14" s="24"/>
      <c r="Y14" s="28"/>
      <c r="Z14" s="28"/>
      <c r="AA14" s="21"/>
      <c r="AB14" s="5"/>
      <c r="AC14" s="5"/>
      <c r="AD14" s="5"/>
      <c r="AE14" s="5"/>
      <c r="AF14" s="5"/>
      <c r="AG14" s="5"/>
      <c r="AH14" s="5"/>
      <c r="AI14" s="5"/>
      <c r="AJ14" s="5"/>
      <c r="AK14" s="5"/>
      <c r="AL14" s="5"/>
      <c r="AM14" s="5"/>
      <c r="AN14" s="81"/>
      <c r="AO14" s="82"/>
      <c r="AP14" s="83" t="s">
        <v>57</v>
      </c>
      <c r="AQ14" s="74"/>
      <c r="AR14" s="84" t="e">
        <f>(#REF!=AR$5)*($U14=AR$6)</f>
        <v>#REF!</v>
      </c>
      <c r="AS14" s="6" t="e">
        <f>(#REF!=AS$5)*($U14=AS$6)</f>
        <v>#REF!</v>
      </c>
      <c r="AT14" s="6" t="e">
        <f>(#REF!=AT$5)*($U14=AT$6)</f>
        <v>#REF!</v>
      </c>
      <c r="AU14" s="6" t="e">
        <f>(#REF!=AU$5)*($U14=AU$6)</f>
        <v>#REF!</v>
      </c>
      <c r="AV14" s="6" t="e">
        <f>(#REF!=AV$5)*($U14=AV$6)</f>
        <v>#REF!</v>
      </c>
      <c r="AW14" s="84" t="e">
        <f>(#REF!=AW$5)*($U14=AW$6)</f>
        <v>#REF!</v>
      </c>
      <c r="AX14" s="6" t="e">
        <f>(#REF!=AX$5)*($U14=AX$6)</f>
        <v>#REF!</v>
      </c>
      <c r="AY14" s="6" t="e">
        <f>(#REF!=AY$5)*($U14=AY$6)</f>
        <v>#REF!</v>
      </c>
      <c r="AZ14" s="6" t="e">
        <f>(#REF!=AZ$5)*($U14=AZ$6)</f>
        <v>#REF!</v>
      </c>
      <c r="BA14" s="6" t="e">
        <f>(#REF!=BA$5)*($U14=BA$6)</f>
        <v>#REF!</v>
      </c>
      <c r="BB14" s="84" t="e">
        <f>(#REF!=BB$5)*($U14=BB$6)</f>
        <v>#REF!</v>
      </c>
      <c r="BC14" s="6" t="e">
        <f>(#REF!=BC$5)*($U14=BC$6)</f>
        <v>#REF!</v>
      </c>
      <c r="BD14" s="6" t="e">
        <f>(#REF!=BD$5)*($U14=BD$6)</f>
        <v>#REF!</v>
      </c>
      <c r="BE14" s="6" t="e">
        <f>(#REF!=BE$5)*($U14=BE$6)</f>
        <v>#REF!</v>
      </c>
      <c r="BF14" s="6" t="e">
        <f>(#REF!=BF$5)*($U14=BF$6)</f>
        <v>#REF!</v>
      </c>
      <c r="BG14" s="84" t="e">
        <f>(#REF!=BG$5)*($U14=BG$6)</f>
        <v>#REF!</v>
      </c>
      <c r="BH14" s="6" t="e">
        <f>(#REF!=BH$5)*($U14=BH$6)</f>
        <v>#REF!</v>
      </c>
      <c r="BI14" s="6" t="e">
        <f>(#REF!=BI$5)*($U14=BI$6)</f>
        <v>#REF!</v>
      </c>
      <c r="BJ14" s="6" t="e">
        <f>(#REF!=BJ$5)*($U14=BJ$6)</f>
        <v>#REF!</v>
      </c>
      <c r="BK14" s="85" t="e">
        <f>(#REF!=BK$5)*($U14=BK$6)</f>
        <v>#REF!</v>
      </c>
    </row>
    <row r="15" spans="1:63" ht="24.95" customHeight="1" x14ac:dyDescent="0.2">
      <c r="A15" s="1"/>
      <c r="B15" s="22"/>
      <c r="C15" s="23">
        <v>9</v>
      </c>
      <c r="D15" s="24"/>
      <c r="E15" s="103"/>
      <c r="F15" s="27"/>
      <c r="G15" s="24"/>
      <c r="H15" s="24"/>
      <c r="I15" s="24"/>
      <c r="J15" s="92"/>
      <c r="K15" s="27"/>
      <c r="L15" s="79"/>
      <c r="M15" s="24"/>
      <c r="N15" s="27"/>
      <c r="O15" s="27"/>
      <c r="P15" s="96"/>
      <c r="Q15" s="27"/>
      <c r="R15" s="27"/>
      <c r="S15" s="29"/>
      <c r="T15" s="26"/>
      <c r="U15" s="80"/>
      <c r="V15" s="100"/>
      <c r="W15" s="27"/>
      <c r="X15" s="24"/>
      <c r="Y15" s="28"/>
      <c r="Z15" s="29"/>
      <c r="AA15" s="21"/>
      <c r="AB15" s="5"/>
      <c r="AC15" s="5"/>
      <c r="AD15" s="5"/>
      <c r="AE15" s="5"/>
      <c r="AF15" s="5"/>
      <c r="AG15" s="5"/>
      <c r="AH15" s="5"/>
      <c r="AI15" s="5"/>
      <c r="AJ15" s="5"/>
      <c r="AK15" s="5"/>
      <c r="AL15" s="5"/>
      <c r="AM15" s="5"/>
      <c r="AN15" s="81"/>
      <c r="AO15" s="82"/>
      <c r="AP15" s="83"/>
      <c r="AQ15" s="74"/>
      <c r="AR15" s="84" t="e">
        <f>(#REF!=AR$5)*($U15=AR$6)</f>
        <v>#REF!</v>
      </c>
      <c r="AS15" s="6" t="e">
        <f>(#REF!=AS$5)*($U15=AS$6)</f>
        <v>#REF!</v>
      </c>
      <c r="AT15" s="6" t="e">
        <f>(#REF!=AT$5)*($U15=AT$6)</f>
        <v>#REF!</v>
      </c>
      <c r="AU15" s="6" t="e">
        <f>(#REF!=AU$5)*($U15=AU$6)</f>
        <v>#REF!</v>
      </c>
      <c r="AV15" s="6" t="e">
        <f>(#REF!=AV$5)*($U15=AV$6)</f>
        <v>#REF!</v>
      </c>
      <c r="AW15" s="84" t="e">
        <f>(#REF!=AW$5)*($U15=AW$6)</f>
        <v>#REF!</v>
      </c>
      <c r="AX15" s="6" t="e">
        <f>(#REF!=AX$5)*($U15=AX$6)</f>
        <v>#REF!</v>
      </c>
      <c r="AY15" s="6" t="e">
        <f>(#REF!=AY$5)*($U15=AY$6)</f>
        <v>#REF!</v>
      </c>
      <c r="AZ15" s="6" t="e">
        <f>(#REF!=AZ$5)*($U15=AZ$6)</f>
        <v>#REF!</v>
      </c>
      <c r="BA15" s="6" t="e">
        <f>(#REF!=BA$5)*($U15=BA$6)</f>
        <v>#REF!</v>
      </c>
      <c r="BB15" s="84" t="e">
        <f>(#REF!=BB$5)*($U15=BB$6)</f>
        <v>#REF!</v>
      </c>
      <c r="BC15" s="6" t="e">
        <f>(#REF!=BC$5)*($U15=BC$6)</f>
        <v>#REF!</v>
      </c>
      <c r="BD15" s="6" t="e">
        <f>(#REF!=BD$5)*($U15=BD$6)</f>
        <v>#REF!</v>
      </c>
      <c r="BE15" s="6" t="e">
        <f>(#REF!=BE$5)*($U15=BE$6)</f>
        <v>#REF!</v>
      </c>
      <c r="BF15" s="6" t="e">
        <f>(#REF!=BF$5)*($U15=BF$6)</f>
        <v>#REF!</v>
      </c>
      <c r="BG15" s="84" t="e">
        <f>(#REF!=BG$5)*($U15=BG$6)</f>
        <v>#REF!</v>
      </c>
      <c r="BH15" s="6" t="e">
        <f>(#REF!=BH$5)*($U15=BH$6)</f>
        <v>#REF!</v>
      </c>
      <c r="BI15" s="6" t="e">
        <f>(#REF!=BI$5)*($U15=BI$6)</f>
        <v>#REF!</v>
      </c>
      <c r="BJ15" s="6" t="e">
        <f>(#REF!=BJ$5)*($U15=BJ$6)</f>
        <v>#REF!</v>
      </c>
      <c r="BK15" s="85" t="e">
        <f>(#REF!=BK$5)*($U15=BK$6)</f>
        <v>#REF!</v>
      </c>
    </row>
    <row r="16" spans="1:63" ht="24.95" customHeight="1" x14ac:dyDescent="0.2">
      <c r="A16" s="1"/>
      <c r="B16" s="22"/>
      <c r="C16" s="23">
        <v>10</v>
      </c>
      <c r="D16" s="24"/>
      <c r="E16" s="103"/>
      <c r="F16" s="27"/>
      <c r="G16" s="24"/>
      <c r="H16" s="24"/>
      <c r="I16" s="24"/>
      <c r="J16" s="92"/>
      <c r="K16" s="27"/>
      <c r="L16" s="79"/>
      <c r="M16" s="24"/>
      <c r="N16" s="27"/>
      <c r="O16" s="27"/>
      <c r="P16" s="96"/>
      <c r="Q16" s="27"/>
      <c r="R16" s="27"/>
      <c r="S16" s="29"/>
      <c r="T16" s="26"/>
      <c r="U16" s="80"/>
      <c r="V16" s="100"/>
      <c r="W16" s="27"/>
      <c r="X16" s="24"/>
      <c r="Y16" s="28"/>
      <c r="Z16" s="28"/>
      <c r="AA16" s="21"/>
      <c r="AB16" s="5"/>
      <c r="AC16" s="5"/>
      <c r="AD16" s="5"/>
      <c r="AE16" s="5"/>
      <c r="AF16" s="5"/>
      <c r="AG16" s="5"/>
      <c r="AH16" s="5"/>
      <c r="AI16" s="5"/>
      <c r="AJ16" s="5"/>
      <c r="AK16" s="5"/>
      <c r="AL16" s="5"/>
      <c r="AM16" s="5"/>
      <c r="AN16" s="81"/>
      <c r="AO16" s="82"/>
      <c r="AP16" s="83"/>
      <c r="AQ16" s="74"/>
      <c r="AR16" s="84" t="e">
        <f>(#REF!=AR$5)*($U16=AR$6)</f>
        <v>#REF!</v>
      </c>
      <c r="AS16" s="6" t="e">
        <f>(#REF!=AS$5)*($U16=AS$6)</f>
        <v>#REF!</v>
      </c>
      <c r="AT16" s="6" t="e">
        <f>(#REF!=AT$5)*($U16=AT$6)</f>
        <v>#REF!</v>
      </c>
      <c r="AU16" s="6" t="e">
        <f>(#REF!=AU$5)*($U16=AU$6)</f>
        <v>#REF!</v>
      </c>
      <c r="AV16" s="6" t="e">
        <f>(#REF!=AV$5)*($U16=AV$6)</f>
        <v>#REF!</v>
      </c>
      <c r="AW16" s="84" t="e">
        <f>(#REF!=AW$5)*($U16=AW$6)</f>
        <v>#REF!</v>
      </c>
      <c r="AX16" s="6" t="e">
        <f>(#REF!=AX$5)*($U16=AX$6)</f>
        <v>#REF!</v>
      </c>
      <c r="AY16" s="6" t="e">
        <f>(#REF!=AY$5)*($U16=AY$6)</f>
        <v>#REF!</v>
      </c>
      <c r="AZ16" s="6" t="e">
        <f>(#REF!=AZ$5)*($U16=AZ$6)</f>
        <v>#REF!</v>
      </c>
      <c r="BA16" s="6" t="e">
        <f>(#REF!=BA$5)*($U16=BA$6)</f>
        <v>#REF!</v>
      </c>
      <c r="BB16" s="84" t="e">
        <f>(#REF!=BB$5)*($U16=BB$6)</f>
        <v>#REF!</v>
      </c>
      <c r="BC16" s="6" t="e">
        <f>(#REF!=BC$5)*($U16=BC$6)</f>
        <v>#REF!</v>
      </c>
      <c r="BD16" s="6" t="e">
        <f>(#REF!=BD$5)*($U16=BD$6)</f>
        <v>#REF!</v>
      </c>
      <c r="BE16" s="6" t="e">
        <f>(#REF!=BE$5)*($U16=BE$6)</f>
        <v>#REF!</v>
      </c>
      <c r="BF16" s="6" t="e">
        <f>(#REF!=BF$5)*($U16=BF$6)</f>
        <v>#REF!</v>
      </c>
      <c r="BG16" s="84" t="e">
        <f>(#REF!=BG$5)*($U16=BG$6)</f>
        <v>#REF!</v>
      </c>
      <c r="BH16" s="6" t="e">
        <f>(#REF!=BH$5)*($U16=BH$6)</f>
        <v>#REF!</v>
      </c>
      <c r="BI16" s="6" t="e">
        <f>(#REF!=BI$5)*($U16=BI$6)</f>
        <v>#REF!</v>
      </c>
      <c r="BJ16" s="6" t="e">
        <f>(#REF!=BJ$5)*($U16=BJ$6)</f>
        <v>#REF!</v>
      </c>
      <c r="BK16" s="85" t="e">
        <f>(#REF!=BK$5)*($U16=BK$6)</f>
        <v>#REF!</v>
      </c>
    </row>
    <row r="17" spans="1:63" ht="24.95" customHeight="1" x14ac:dyDescent="0.2">
      <c r="A17" s="1"/>
      <c r="B17" s="22"/>
      <c r="C17" s="23">
        <v>11</v>
      </c>
      <c r="D17" s="24"/>
      <c r="E17" s="103"/>
      <c r="F17" s="27"/>
      <c r="G17" s="24"/>
      <c r="H17" s="24"/>
      <c r="I17" s="24"/>
      <c r="J17" s="92"/>
      <c r="K17" s="27"/>
      <c r="L17" s="79"/>
      <c r="M17" s="24"/>
      <c r="N17" s="28"/>
      <c r="O17" s="28"/>
      <c r="P17" s="96"/>
      <c r="Q17" s="27"/>
      <c r="R17" s="27"/>
      <c r="S17" s="29"/>
      <c r="T17" s="26"/>
      <c r="U17" s="80"/>
      <c r="V17" s="100"/>
      <c r="W17" s="27"/>
      <c r="X17" s="24"/>
      <c r="Y17" s="28"/>
      <c r="Z17" s="28"/>
      <c r="AA17" s="21"/>
      <c r="AB17" s="5"/>
      <c r="AC17" s="5"/>
      <c r="AD17" s="5"/>
      <c r="AE17" s="5"/>
      <c r="AF17" s="5"/>
      <c r="AG17" s="5"/>
      <c r="AH17" s="5"/>
      <c r="AI17" s="5"/>
      <c r="AJ17" s="5"/>
      <c r="AK17" s="5"/>
      <c r="AL17" s="5"/>
      <c r="AM17" s="5"/>
      <c r="AN17" s="81"/>
      <c r="AO17" s="82"/>
      <c r="AP17" s="87"/>
      <c r="AQ17" s="74"/>
      <c r="AR17" s="84" t="e">
        <f>(#REF!=AR$5)*($U17=AR$6)</f>
        <v>#REF!</v>
      </c>
      <c r="AS17" s="6" t="e">
        <f>(#REF!=AS$5)*($U17=AS$6)</f>
        <v>#REF!</v>
      </c>
      <c r="AT17" s="6" t="e">
        <f>(#REF!=AT$5)*($U17=AT$6)</f>
        <v>#REF!</v>
      </c>
      <c r="AU17" s="6" t="e">
        <f>(#REF!=AU$5)*($U17=AU$6)</f>
        <v>#REF!</v>
      </c>
      <c r="AV17" s="6" t="e">
        <f>(#REF!=AV$5)*($U17=AV$6)</f>
        <v>#REF!</v>
      </c>
      <c r="AW17" s="84" t="e">
        <f>(#REF!=AW$5)*($U17=AW$6)</f>
        <v>#REF!</v>
      </c>
      <c r="AX17" s="6" t="e">
        <f>(#REF!=AX$5)*($U17=AX$6)</f>
        <v>#REF!</v>
      </c>
      <c r="AY17" s="6" t="e">
        <f>(#REF!=AY$5)*($U17=AY$6)</f>
        <v>#REF!</v>
      </c>
      <c r="AZ17" s="6" t="e">
        <f>(#REF!=AZ$5)*($U17=AZ$6)</f>
        <v>#REF!</v>
      </c>
      <c r="BA17" s="6" t="e">
        <f>(#REF!=BA$5)*($U17=BA$6)</f>
        <v>#REF!</v>
      </c>
      <c r="BB17" s="84" t="e">
        <f>(#REF!=BB$5)*($U17=BB$6)</f>
        <v>#REF!</v>
      </c>
      <c r="BC17" s="6" t="e">
        <f>(#REF!=BC$5)*($U17=BC$6)</f>
        <v>#REF!</v>
      </c>
      <c r="BD17" s="6" t="e">
        <f>(#REF!=BD$5)*($U17=BD$6)</f>
        <v>#REF!</v>
      </c>
      <c r="BE17" s="6" t="e">
        <f>(#REF!=BE$5)*($U17=BE$6)</f>
        <v>#REF!</v>
      </c>
      <c r="BF17" s="6" t="e">
        <f>(#REF!=BF$5)*($U17=BF$6)</f>
        <v>#REF!</v>
      </c>
      <c r="BG17" s="84" t="e">
        <f>(#REF!=BG$5)*($U17=BG$6)</f>
        <v>#REF!</v>
      </c>
      <c r="BH17" s="6" t="e">
        <f>(#REF!=BH$5)*($U17=BH$6)</f>
        <v>#REF!</v>
      </c>
      <c r="BI17" s="6" t="e">
        <f>(#REF!=BI$5)*($U17=BI$6)</f>
        <v>#REF!</v>
      </c>
      <c r="BJ17" s="6" t="e">
        <f>(#REF!=BJ$5)*($U17=BJ$6)</f>
        <v>#REF!</v>
      </c>
      <c r="BK17" s="85" t="e">
        <f>(#REF!=BK$5)*($U17=BK$6)</f>
        <v>#REF!</v>
      </c>
    </row>
    <row r="18" spans="1:63" ht="24.95" customHeight="1" x14ac:dyDescent="0.2">
      <c r="A18" s="1"/>
      <c r="B18" s="22"/>
      <c r="C18" s="23">
        <v>12</v>
      </c>
      <c r="D18" s="24"/>
      <c r="E18" s="103"/>
      <c r="F18" s="27"/>
      <c r="G18" s="24"/>
      <c r="H18" s="24"/>
      <c r="I18" s="24"/>
      <c r="J18" s="92"/>
      <c r="K18" s="27"/>
      <c r="L18" s="79"/>
      <c r="M18" s="24"/>
      <c r="N18" s="27"/>
      <c r="O18" s="27"/>
      <c r="P18" s="96"/>
      <c r="Q18" s="27"/>
      <c r="R18" s="27"/>
      <c r="S18" s="29"/>
      <c r="T18" s="26"/>
      <c r="U18" s="80"/>
      <c r="V18" s="100"/>
      <c r="W18" s="27"/>
      <c r="X18" s="24"/>
      <c r="Y18" s="28"/>
      <c r="Z18" s="28"/>
      <c r="AA18" s="21"/>
      <c r="AB18" s="5"/>
      <c r="AC18" s="5"/>
      <c r="AD18" s="5"/>
      <c r="AE18" s="5"/>
      <c r="AF18" s="5"/>
      <c r="AG18" s="5"/>
      <c r="AH18" s="5"/>
      <c r="AI18" s="5"/>
      <c r="AJ18" s="5"/>
      <c r="AK18" s="5"/>
      <c r="AL18" s="5"/>
      <c r="AM18" s="5"/>
      <c r="AN18" s="81"/>
      <c r="AO18" s="82"/>
      <c r="AP18" s="83"/>
      <c r="AQ18" s="74"/>
      <c r="AR18" s="84" t="e">
        <f>(#REF!=AR$5)*($U18=AR$6)</f>
        <v>#REF!</v>
      </c>
      <c r="AS18" s="6" t="e">
        <f>(#REF!=AS$5)*($U18=AS$6)</f>
        <v>#REF!</v>
      </c>
      <c r="AT18" s="6" t="e">
        <f>(#REF!=AT$5)*($U18=AT$6)</f>
        <v>#REF!</v>
      </c>
      <c r="AU18" s="6" t="e">
        <f>(#REF!=AU$5)*($U18=AU$6)</f>
        <v>#REF!</v>
      </c>
      <c r="AV18" s="6" t="e">
        <f>(#REF!=AV$5)*($U18=AV$6)</f>
        <v>#REF!</v>
      </c>
      <c r="AW18" s="84" t="e">
        <f>(#REF!=AW$5)*($U18=AW$6)</f>
        <v>#REF!</v>
      </c>
      <c r="AX18" s="6" t="e">
        <f>(#REF!=AX$5)*($U18=AX$6)</f>
        <v>#REF!</v>
      </c>
      <c r="AY18" s="6" t="e">
        <f>(#REF!=AY$5)*($U18=AY$6)</f>
        <v>#REF!</v>
      </c>
      <c r="AZ18" s="6" t="e">
        <f>(#REF!=AZ$5)*($U18=AZ$6)</f>
        <v>#REF!</v>
      </c>
      <c r="BA18" s="6" t="e">
        <f>(#REF!=BA$5)*($U18=BA$6)</f>
        <v>#REF!</v>
      </c>
      <c r="BB18" s="84" t="e">
        <f>(#REF!=BB$5)*($U18=BB$6)</f>
        <v>#REF!</v>
      </c>
      <c r="BC18" s="6" t="e">
        <f>(#REF!=BC$5)*($U18=BC$6)</f>
        <v>#REF!</v>
      </c>
      <c r="BD18" s="6" t="e">
        <f>(#REF!=BD$5)*($U18=BD$6)</f>
        <v>#REF!</v>
      </c>
      <c r="BE18" s="6" t="e">
        <f>(#REF!=BE$5)*($U18=BE$6)</f>
        <v>#REF!</v>
      </c>
      <c r="BF18" s="6" t="e">
        <f>(#REF!=BF$5)*($U18=BF$6)</f>
        <v>#REF!</v>
      </c>
      <c r="BG18" s="84" t="e">
        <f>(#REF!=BG$5)*($U18=BG$6)</f>
        <v>#REF!</v>
      </c>
      <c r="BH18" s="6" t="e">
        <f>(#REF!=BH$5)*($U18=BH$6)</f>
        <v>#REF!</v>
      </c>
      <c r="BI18" s="6" t="e">
        <f>(#REF!=BI$5)*($U18=BI$6)</f>
        <v>#REF!</v>
      </c>
      <c r="BJ18" s="6" t="e">
        <f>(#REF!=BJ$5)*($U18=BJ$6)</f>
        <v>#REF!</v>
      </c>
      <c r="BK18" s="85" t="e">
        <f>(#REF!=BK$5)*($U18=BK$6)</f>
        <v>#REF!</v>
      </c>
    </row>
    <row r="19" spans="1:63" ht="24.95" customHeight="1" x14ac:dyDescent="0.2">
      <c r="A19" s="1"/>
      <c r="B19" s="22"/>
      <c r="C19" s="23">
        <v>13</v>
      </c>
      <c r="D19" s="24"/>
      <c r="E19" s="103"/>
      <c r="F19" s="27"/>
      <c r="G19" s="24"/>
      <c r="H19" s="24"/>
      <c r="I19" s="24"/>
      <c r="J19" s="92"/>
      <c r="K19" s="27"/>
      <c r="L19" s="79"/>
      <c r="M19" s="24"/>
      <c r="N19" s="28"/>
      <c r="O19" s="28"/>
      <c r="P19" s="96"/>
      <c r="Q19" s="27"/>
      <c r="R19" s="27"/>
      <c r="S19" s="29"/>
      <c r="T19" s="26"/>
      <c r="U19" s="80"/>
      <c r="V19" s="100"/>
      <c r="W19" s="27"/>
      <c r="X19" s="24"/>
      <c r="Y19" s="28"/>
      <c r="Z19" s="28"/>
      <c r="AA19" s="21"/>
      <c r="AB19" s="5"/>
      <c r="AC19" s="5"/>
      <c r="AD19" s="5"/>
      <c r="AE19" s="5"/>
      <c r="AF19" s="5"/>
      <c r="AG19" s="5"/>
      <c r="AH19" s="5"/>
      <c r="AI19" s="5"/>
      <c r="AJ19" s="5"/>
      <c r="AK19" s="5"/>
      <c r="AL19" s="5"/>
      <c r="AM19" s="5"/>
      <c r="AN19" s="81"/>
      <c r="AO19" s="82"/>
      <c r="AP19" s="87"/>
      <c r="AQ19" s="74"/>
      <c r="AR19" s="84" t="e">
        <f>(#REF!=AR$5)*($U19=AR$6)</f>
        <v>#REF!</v>
      </c>
      <c r="AS19" s="6" t="e">
        <f>(#REF!=AS$5)*($U19=AS$6)</f>
        <v>#REF!</v>
      </c>
      <c r="AT19" s="6" t="e">
        <f>(#REF!=AT$5)*($U19=AT$6)</f>
        <v>#REF!</v>
      </c>
      <c r="AU19" s="6" t="e">
        <f>(#REF!=AU$5)*($U19=AU$6)</f>
        <v>#REF!</v>
      </c>
      <c r="AV19" s="6" t="e">
        <f>(#REF!=AV$5)*($U19=AV$6)</f>
        <v>#REF!</v>
      </c>
      <c r="AW19" s="84" t="e">
        <f>(#REF!=AW$5)*($U19=AW$6)</f>
        <v>#REF!</v>
      </c>
      <c r="AX19" s="6" t="e">
        <f>(#REF!=AX$5)*($U19=AX$6)</f>
        <v>#REF!</v>
      </c>
      <c r="AY19" s="6" t="e">
        <f>(#REF!=AY$5)*($U19=AY$6)</f>
        <v>#REF!</v>
      </c>
      <c r="AZ19" s="6" t="e">
        <f>(#REF!=AZ$5)*($U19=AZ$6)</f>
        <v>#REF!</v>
      </c>
      <c r="BA19" s="6" t="e">
        <f>(#REF!=BA$5)*($U19=BA$6)</f>
        <v>#REF!</v>
      </c>
      <c r="BB19" s="84" t="e">
        <f>(#REF!=BB$5)*($U19=BB$6)</f>
        <v>#REF!</v>
      </c>
      <c r="BC19" s="6" t="e">
        <f>(#REF!=BC$5)*($U19=BC$6)</f>
        <v>#REF!</v>
      </c>
      <c r="BD19" s="6" t="e">
        <f>(#REF!=BD$5)*($U19=BD$6)</f>
        <v>#REF!</v>
      </c>
      <c r="BE19" s="6" t="e">
        <f>(#REF!=BE$5)*($U19=BE$6)</f>
        <v>#REF!</v>
      </c>
      <c r="BF19" s="6" t="e">
        <f>(#REF!=BF$5)*($U19=BF$6)</f>
        <v>#REF!</v>
      </c>
      <c r="BG19" s="84" t="e">
        <f>(#REF!=BG$5)*($U19=BG$6)</f>
        <v>#REF!</v>
      </c>
      <c r="BH19" s="6" t="e">
        <f>(#REF!=BH$5)*($U19=BH$6)</f>
        <v>#REF!</v>
      </c>
      <c r="BI19" s="6" t="e">
        <f>(#REF!=BI$5)*($U19=BI$6)</f>
        <v>#REF!</v>
      </c>
      <c r="BJ19" s="6" t="e">
        <f>(#REF!=BJ$5)*($U19=BJ$6)</f>
        <v>#REF!</v>
      </c>
      <c r="BK19" s="85" t="e">
        <f>(#REF!=BK$5)*($U19=BK$6)</f>
        <v>#REF!</v>
      </c>
    </row>
    <row r="20" spans="1:63" ht="24.95" customHeight="1" x14ac:dyDescent="0.2">
      <c r="A20" s="1"/>
      <c r="B20" s="22"/>
      <c r="C20" s="23">
        <v>14</v>
      </c>
      <c r="D20" s="24"/>
      <c r="E20" s="103"/>
      <c r="F20" s="27"/>
      <c r="G20" s="24"/>
      <c r="H20" s="24"/>
      <c r="I20" s="24"/>
      <c r="J20" s="92"/>
      <c r="K20" s="27"/>
      <c r="L20" s="79"/>
      <c r="M20" s="24"/>
      <c r="N20" s="27"/>
      <c r="O20" s="27"/>
      <c r="P20" s="96"/>
      <c r="Q20" s="27"/>
      <c r="R20" s="27"/>
      <c r="S20" s="29"/>
      <c r="T20" s="26"/>
      <c r="U20" s="80"/>
      <c r="V20" s="100"/>
      <c r="W20" s="27"/>
      <c r="X20" s="24"/>
      <c r="Y20" s="28"/>
      <c r="Z20" s="28"/>
      <c r="AA20" s="21"/>
      <c r="AB20" s="5"/>
      <c r="AC20" s="5"/>
      <c r="AD20" s="5"/>
      <c r="AE20" s="5"/>
      <c r="AF20" s="5"/>
      <c r="AG20" s="5"/>
      <c r="AH20" s="5"/>
      <c r="AI20" s="5"/>
      <c r="AJ20" s="5"/>
      <c r="AK20" s="5"/>
      <c r="AL20" s="5"/>
      <c r="AM20" s="5"/>
      <c r="AN20" s="81"/>
      <c r="AO20" s="82"/>
      <c r="AP20" s="83"/>
      <c r="AQ20" s="74"/>
      <c r="AR20" s="84" t="e">
        <f>(#REF!=AR$5)*($U20=AR$6)</f>
        <v>#REF!</v>
      </c>
      <c r="AS20" s="6" t="e">
        <f>(#REF!=AS$5)*($U20=AS$6)</f>
        <v>#REF!</v>
      </c>
      <c r="AT20" s="6" t="e">
        <f>(#REF!=AT$5)*($U20=AT$6)</f>
        <v>#REF!</v>
      </c>
      <c r="AU20" s="6" t="e">
        <f>(#REF!=AU$5)*($U20=AU$6)</f>
        <v>#REF!</v>
      </c>
      <c r="AV20" s="6" t="e">
        <f>(#REF!=AV$5)*($U20=AV$6)</f>
        <v>#REF!</v>
      </c>
      <c r="AW20" s="84" t="e">
        <f>(#REF!=AW$5)*($U20=AW$6)</f>
        <v>#REF!</v>
      </c>
      <c r="AX20" s="6" t="e">
        <f>(#REF!=AX$5)*($U20=AX$6)</f>
        <v>#REF!</v>
      </c>
      <c r="AY20" s="6" t="e">
        <f>(#REF!=AY$5)*($U20=AY$6)</f>
        <v>#REF!</v>
      </c>
      <c r="AZ20" s="6" t="e">
        <f>(#REF!=AZ$5)*($U20=AZ$6)</f>
        <v>#REF!</v>
      </c>
      <c r="BA20" s="6" t="e">
        <f>(#REF!=BA$5)*($U20=BA$6)</f>
        <v>#REF!</v>
      </c>
      <c r="BB20" s="84" t="e">
        <f>(#REF!=BB$5)*($U20=BB$6)</f>
        <v>#REF!</v>
      </c>
      <c r="BC20" s="6" t="e">
        <f>(#REF!=BC$5)*($U20=BC$6)</f>
        <v>#REF!</v>
      </c>
      <c r="BD20" s="6" t="e">
        <f>(#REF!=BD$5)*($U20=BD$6)</f>
        <v>#REF!</v>
      </c>
      <c r="BE20" s="6" t="e">
        <f>(#REF!=BE$5)*($U20=BE$6)</f>
        <v>#REF!</v>
      </c>
      <c r="BF20" s="6" t="e">
        <f>(#REF!=BF$5)*($U20=BF$6)</f>
        <v>#REF!</v>
      </c>
      <c r="BG20" s="84" t="e">
        <f>(#REF!=BG$5)*($U20=BG$6)</f>
        <v>#REF!</v>
      </c>
      <c r="BH20" s="6" t="e">
        <f>(#REF!=BH$5)*($U20=BH$6)</f>
        <v>#REF!</v>
      </c>
      <c r="BI20" s="6" t="e">
        <f>(#REF!=BI$5)*($U20=BI$6)</f>
        <v>#REF!</v>
      </c>
      <c r="BJ20" s="6" t="e">
        <f>(#REF!=BJ$5)*($U20=BJ$6)</f>
        <v>#REF!</v>
      </c>
      <c r="BK20" s="85" t="e">
        <f>(#REF!=BK$5)*($U20=BK$6)</f>
        <v>#REF!</v>
      </c>
    </row>
    <row r="21" spans="1:63" ht="24.95" customHeight="1" x14ac:dyDescent="0.2">
      <c r="A21" s="1"/>
      <c r="B21" s="22"/>
      <c r="C21" s="23">
        <v>15</v>
      </c>
      <c r="D21" s="24"/>
      <c r="E21" s="103"/>
      <c r="F21" s="27"/>
      <c r="G21" s="24"/>
      <c r="H21" s="24"/>
      <c r="I21" s="24"/>
      <c r="J21" s="92"/>
      <c r="K21" s="27"/>
      <c r="L21" s="79"/>
      <c r="M21" s="24"/>
      <c r="N21" s="27"/>
      <c r="O21" s="27"/>
      <c r="P21" s="96"/>
      <c r="Q21" s="27"/>
      <c r="R21" s="27"/>
      <c r="S21" s="29"/>
      <c r="T21" s="26"/>
      <c r="U21" s="80"/>
      <c r="V21" s="100"/>
      <c r="W21" s="27"/>
      <c r="X21" s="24"/>
      <c r="Y21" s="28"/>
      <c r="Z21" s="28"/>
      <c r="AA21" s="21"/>
      <c r="AB21" s="5"/>
      <c r="AC21" s="5"/>
      <c r="AD21" s="5"/>
      <c r="AE21" s="5"/>
      <c r="AF21" s="5"/>
      <c r="AG21" s="5"/>
      <c r="AH21" s="5"/>
      <c r="AI21" s="5"/>
      <c r="AJ21" s="5"/>
      <c r="AK21" s="5"/>
      <c r="AL21" s="5"/>
      <c r="AM21" s="5"/>
      <c r="AN21" s="81"/>
      <c r="AO21" s="82"/>
      <c r="AP21" s="83"/>
      <c r="AQ21" s="74"/>
      <c r="AR21" s="84" t="e">
        <f>(#REF!=AR$5)*($U21=AR$6)</f>
        <v>#REF!</v>
      </c>
      <c r="AS21" s="6" t="e">
        <f>(#REF!=AS$5)*($U21=AS$6)</f>
        <v>#REF!</v>
      </c>
      <c r="AT21" s="6" t="e">
        <f>(#REF!=AT$5)*($U21=AT$6)</f>
        <v>#REF!</v>
      </c>
      <c r="AU21" s="6" t="e">
        <f>(#REF!=AU$5)*($U21=AU$6)</f>
        <v>#REF!</v>
      </c>
      <c r="AV21" s="6" t="e">
        <f>(#REF!=AV$5)*($U21=AV$6)</f>
        <v>#REF!</v>
      </c>
      <c r="AW21" s="84" t="e">
        <f>(#REF!=AW$5)*($U21=AW$6)</f>
        <v>#REF!</v>
      </c>
      <c r="AX21" s="6" t="e">
        <f>(#REF!=AX$5)*($U21=AX$6)</f>
        <v>#REF!</v>
      </c>
      <c r="AY21" s="6" t="e">
        <f>(#REF!=AY$5)*($U21=AY$6)</f>
        <v>#REF!</v>
      </c>
      <c r="AZ21" s="6" t="e">
        <f>(#REF!=AZ$5)*($U21=AZ$6)</f>
        <v>#REF!</v>
      </c>
      <c r="BA21" s="6" t="e">
        <f>(#REF!=BA$5)*($U21=BA$6)</f>
        <v>#REF!</v>
      </c>
      <c r="BB21" s="84" t="e">
        <f>(#REF!=BB$5)*($U21=BB$6)</f>
        <v>#REF!</v>
      </c>
      <c r="BC21" s="6" t="e">
        <f>(#REF!=BC$5)*($U21=BC$6)</f>
        <v>#REF!</v>
      </c>
      <c r="BD21" s="6" t="e">
        <f>(#REF!=BD$5)*($U21=BD$6)</f>
        <v>#REF!</v>
      </c>
      <c r="BE21" s="6" t="e">
        <f>(#REF!=BE$5)*($U21=BE$6)</f>
        <v>#REF!</v>
      </c>
      <c r="BF21" s="6" t="e">
        <f>(#REF!=BF$5)*($U21=BF$6)</f>
        <v>#REF!</v>
      </c>
      <c r="BG21" s="84" t="e">
        <f>(#REF!=BG$5)*($U21=BG$6)</f>
        <v>#REF!</v>
      </c>
      <c r="BH21" s="6" t="e">
        <f>(#REF!=BH$5)*($U21=BH$6)</f>
        <v>#REF!</v>
      </c>
      <c r="BI21" s="6" t="e">
        <f>(#REF!=BI$5)*($U21=BI$6)</f>
        <v>#REF!</v>
      </c>
      <c r="BJ21" s="6" t="e">
        <f>(#REF!=BJ$5)*($U21=BJ$6)</f>
        <v>#REF!</v>
      </c>
      <c r="BK21" s="85" t="e">
        <f>(#REF!=BK$5)*($U21=BK$6)</f>
        <v>#REF!</v>
      </c>
    </row>
    <row r="22" spans="1:63" ht="24.95" customHeight="1" x14ac:dyDescent="0.2">
      <c r="A22" s="1"/>
      <c r="B22" s="22"/>
      <c r="C22" s="23">
        <v>16</v>
      </c>
      <c r="D22" s="24"/>
      <c r="E22" s="103"/>
      <c r="F22" s="27"/>
      <c r="G22" s="24"/>
      <c r="H22" s="24"/>
      <c r="I22" s="24"/>
      <c r="J22" s="92"/>
      <c r="K22" s="27"/>
      <c r="L22" s="79"/>
      <c r="M22" s="24"/>
      <c r="N22" s="27"/>
      <c r="O22" s="27"/>
      <c r="P22" s="96"/>
      <c r="Q22" s="27"/>
      <c r="R22" s="27"/>
      <c r="S22" s="29"/>
      <c r="T22" s="26"/>
      <c r="U22" s="80"/>
      <c r="V22" s="100"/>
      <c r="W22" s="28"/>
      <c r="X22" s="24"/>
      <c r="Y22" s="28"/>
      <c r="Z22" s="28"/>
      <c r="AA22" s="21"/>
      <c r="AB22" s="5"/>
      <c r="AC22" s="5"/>
      <c r="AD22" s="5"/>
      <c r="AE22" s="5"/>
      <c r="AF22" s="5"/>
      <c r="AG22" s="5"/>
      <c r="AH22" s="5"/>
      <c r="AI22" s="5"/>
      <c r="AJ22" s="5"/>
      <c r="AK22" s="5"/>
      <c r="AL22" s="5"/>
      <c r="AM22" s="5"/>
      <c r="AN22" s="81"/>
      <c r="AO22" s="82"/>
      <c r="AP22" s="83"/>
      <c r="AQ22" s="74"/>
      <c r="AR22" s="84" t="e">
        <f>(#REF!=AR$5)*($U22=AR$6)</f>
        <v>#REF!</v>
      </c>
      <c r="AS22" s="6" t="e">
        <f>(#REF!=AS$5)*($U22=AS$6)</f>
        <v>#REF!</v>
      </c>
      <c r="AT22" s="6" t="e">
        <f>(#REF!=AT$5)*($U22=AT$6)</f>
        <v>#REF!</v>
      </c>
      <c r="AU22" s="6" t="e">
        <f>(#REF!=AU$5)*($U22=AU$6)</f>
        <v>#REF!</v>
      </c>
      <c r="AV22" s="6" t="e">
        <f>(#REF!=AV$5)*($U22=AV$6)</f>
        <v>#REF!</v>
      </c>
      <c r="AW22" s="84" t="e">
        <f>(#REF!=AW$5)*($U22=AW$6)</f>
        <v>#REF!</v>
      </c>
      <c r="AX22" s="6" t="e">
        <f>(#REF!=AX$5)*($U22=AX$6)</f>
        <v>#REF!</v>
      </c>
      <c r="AY22" s="6" t="e">
        <f>(#REF!=AY$5)*($U22=AY$6)</f>
        <v>#REF!</v>
      </c>
      <c r="AZ22" s="6" t="e">
        <f>(#REF!=AZ$5)*($U22=AZ$6)</f>
        <v>#REF!</v>
      </c>
      <c r="BA22" s="6" t="e">
        <f>(#REF!=BA$5)*($U22=BA$6)</f>
        <v>#REF!</v>
      </c>
      <c r="BB22" s="84" t="e">
        <f>(#REF!=BB$5)*($U22=BB$6)</f>
        <v>#REF!</v>
      </c>
      <c r="BC22" s="6" t="e">
        <f>(#REF!=BC$5)*($U22=BC$6)</f>
        <v>#REF!</v>
      </c>
      <c r="BD22" s="6" t="e">
        <f>(#REF!=BD$5)*($U22=BD$6)</f>
        <v>#REF!</v>
      </c>
      <c r="BE22" s="6" t="e">
        <f>(#REF!=BE$5)*($U22=BE$6)</f>
        <v>#REF!</v>
      </c>
      <c r="BF22" s="6" t="e">
        <f>(#REF!=BF$5)*($U22=BF$6)</f>
        <v>#REF!</v>
      </c>
      <c r="BG22" s="84" t="e">
        <f>(#REF!=BG$5)*($U22=BG$6)</f>
        <v>#REF!</v>
      </c>
      <c r="BH22" s="6" t="e">
        <f>(#REF!=BH$5)*($U22=BH$6)</f>
        <v>#REF!</v>
      </c>
      <c r="BI22" s="6" t="e">
        <f>(#REF!=BI$5)*($U22=BI$6)</f>
        <v>#REF!</v>
      </c>
      <c r="BJ22" s="6" t="e">
        <f>(#REF!=BJ$5)*($U22=BJ$6)</f>
        <v>#REF!</v>
      </c>
      <c r="BK22" s="85" t="e">
        <f>(#REF!=BK$5)*($U22=BK$6)</f>
        <v>#REF!</v>
      </c>
    </row>
    <row r="23" spans="1:63" ht="24.95" customHeight="1" x14ac:dyDescent="0.2">
      <c r="A23" s="1"/>
      <c r="B23" s="22"/>
      <c r="C23" s="23">
        <v>17</v>
      </c>
      <c r="D23" s="24"/>
      <c r="E23" s="103"/>
      <c r="F23" s="27"/>
      <c r="G23" s="24"/>
      <c r="H23" s="24"/>
      <c r="I23" s="24"/>
      <c r="J23" s="92"/>
      <c r="K23" s="27"/>
      <c r="L23" s="79"/>
      <c r="M23" s="24"/>
      <c r="N23" s="27"/>
      <c r="O23" s="27"/>
      <c r="P23" s="96"/>
      <c r="Q23" s="27"/>
      <c r="R23" s="27"/>
      <c r="S23" s="29"/>
      <c r="T23" s="26"/>
      <c r="U23" s="80"/>
      <c r="V23" s="100"/>
      <c r="W23" s="27"/>
      <c r="X23" s="24"/>
      <c r="Y23" s="28"/>
      <c r="Z23" s="28"/>
      <c r="AA23" s="21"/>
      <c r="AB23" s="5"/>
      <c r="AC23" s="5"/>
      <c r="AD23" s="5"/>
      <c r="AE23" s="5"/>
      <c r="AF23" s="5"/>
      <c r="AG23" s="5"/>
      <c r="AH23" s="5"/>
      <c r="AI23" s="5"/>
      <c r="AJ23" s="5"/>
      <c r="AK23" s="5"/>
      <c r="AL23" s="5"/>
      <c r="AM23" s="5"/>
      <c r="AN23" s="81"/>
      <c r="AO23" s="82"/>
      <c r="AP23" s="83"/>
      <c r="AQ23" s="74"/>
      <c r="AR23" s="84" t="e">
        <f>(#REF!=AR$5)*($U23=AR$6)</f>
        <v>#REF!</v>
      </c>
      <c r="AS23" s="6" t="e">
        <f>(#REF!=AS$5)*($U23=AS$6)</f>
        <v>#REF!</v>
      </c>
      <c r="AT23" s="6" t="e">
        <f>(#REF!=AT$5)*($U23=AT$6)</f>
        <v>#REF!</v>
      </c>
      <c r="AU23" s="6" t="e">
        <f>(#REF!=AU$5)*($U23=AU$6)</f>
        <v>#REF!</v>
      </c>
      <c r="AV23" s="6" t="e">
        <f>(#REF!=AV$5)*($U23=AV$6)</f>
        <v>#REF!</v>
      </c>
      <c r="AW23" s="84" t="e">
        <f>(#REF!=AW$5)*($U23=AW$6)</f>
        <v>#REF!</v>
      </c>
      <c r="AX23" s="6" t="e">
        <f>(#REF!=AX$5)*($U23=AX$6)</f>
        <v>#REF!</v>
      </c>
      <c r="AY23" s="6" t="e">
        <f>(#REF!=AY$5)*($U23=AY$6)</f>
        <v>#REF!</v>
      </c>
      <c r="AZ23" s="6" t="e">
        <f>(#REF!=AZ$5)*($U23=AZ$6)</f>
        <v>#REF!</v>
      </c>
      <c r="BA23" s="6" t="e">
        <f>(#REF!=BA$5)*($U23=BA$6)</f>
        <v>#REF!</v>
      </c>
      <c r="BB23" s="84" t="e">
        <f>(#REF!=BB$5)*($U23=BB$6)</f>
        <v>#REF!</v>
      </c>
      <c r="BC23" s="6" t="e">
        <f>(#REF!=BC$5)*($U23=BC$6)</f>
        <v>#REF!</v>
      </c>
      <c r="BD23" s="6" t="e">
        <f>(#REF!=BD$5)*($U23=BD$6)</f>
        <v>#REF!</v>
      </c>
      <c r="BE23" s="6" t="e">
        <f>(#REF!=BE$5)*($U23=BE$6)</f>
        <v>#REF!</v>
      </c>
      <c r="BF23" s="6" t="e">
        <f>(#REF!=BF$5)*($U23=BF$6)</f>
        <v>#REF!</v>
      </c>
      <c r="BG23" s="84" t="e">
        <f>(#REF!=BG$5)*($U23=BG$6)</f>
        <v>#REF!</v>
      </c>
      <c r="BH23" s="6" t="e">
        <f>(#REF!=BH$5)*($U23=BH$6)</f>
        <v>#REF!</v>
      </c>
      <c r="BI23" s="6" t="e">
        <f>(#REF!=BI$5)*($U23=BI$6)</f>
        <v>#REF!</v>
      </c>
      <c r="BJ23" s="6" t="e">
        <f>(#REF!=BJ$5)*($U23=BJ$6)</f>
        <v>#REF!</v>
      </c>
      <c r="BK23" s="85" t="e">
        <f>(#REF!=BK$5)*($U23=BK$6)</f>
        <v>#REF!</v>
      </c>
    </row>
    <row r="24" spans="1:63" ht="24.95" customHeight="1" x14ac:dyDescent="0.2">
      <c r="A24" s="1"/>
      <c r="B24" s="22"/>
      <c r="C24" s="23">
        <v>18</v>
      </c>
      <c r="D24" s="24"/>
      <c r="E24" s="103"/>
      <c r="F24" s="27"/>
      <c r="G24" s="24"/>
      <c r="H24" s="24"/>
      <c r="I24" s="24"/>
      <c r="J24" s="92"/>
      <c r="K24" s="27"/>
      <c r="L24" s="79"/>
      <c r="M24" s="24"/>
      <c r="N24" s="27"/>
      <c r="O24" s="27"/>
      <c r="P24" s="96"/>
      <c r="Q24" s="27"/>
      <c r="R24" s="27"/>
      <c r="S24" s="29"/>
      <c r="T24" s="26"/>
      <c r="U24" s="80"/>
      <c r="V24" s="100"/>
      <c r="W24" s="27"/>
      <c r="X24" s="24"/>
      <c r="Y24" s="28"/>
      <c r="Z24" s="28"/>
      <c r="AA24" s="21"/>
      <c r="AB24" s="5"/>
      <c r="AC24" s="5"/>
      <c r="AD24" s="5"/>
      <c r="AE24" s="5"/>
      <c r="AF24" s="5"/>
      <c r="AG24" s="5"/>
      <c r="AH24" s="5"/>
      <c r="AI24" s="5"/>
      <c r="AJ24" s="5"/>
      <c r="AK24" s="5"/>
      <c r="AL24" s="5"/>
      <c r="AM24" s="5"/>
      <c r="AN24" s="81"/>
      <c r="AO24" s="82"/>
      <c r="AP24" s="83"/>
      <c r="AQ24" s="74"/>
      <c r="AR24" s="84" t="e">
        <f>(#REF!=AR$5)*($U24=AR$6)</f>
        <v>#REF!</v>
      </c>
      <c r="AS24" s="6" t="e">
        <f>(#REF!=AS$5)*($U24=AS$6)</f>
        <v>#REF!</v>
      </c>
      <c r="AT24" s="6" t="e">
        <f>(#REF!=AT$5)*($U24=AT$6)</f>
        <v>#REF!</v>
      </c>
      <c r="AU24" s="6" t="e">
        <f>(#REF!=AU$5)*($U24=AU$6)</f>
        <v>#REF!</v>
      </c>
      <c r="AV24" s="6" t="e">
        <f>(#REF!=AV$5)*($U24=AV$6)</f>
        <v>#REF!</v>
      </c>
      <c r="AW24" s="84" t="e">
        <f>(#REF!=AW$5)*($U24=AW$6)</f>
        <v>#REF!</v>
      </c>
      <c r="AX24" s="6" t="e">
        <f>(#REF!=AX$5)*($U24=AX$6)</f>
        <v>#REF!</v>
      </c>
      <c r="AY24" s="6" t="e">
        <f>(#REF!=AY$5)*($U24=AY$6)</f>
        <v>#REF!</v>
      </c>
      <c r="AZ24" s="6" t="e">
        <f>(#REF!=AZ$5)*($U24=AZ$6)</f>
        <v>#REF!</v>
      </c>
      <c r="BA24" s="6" t="e">
        <f>(#REF!=BA$5)*($U24=BA$6)</f>
        <v>#REF!</v>
      </c>
      <c r="BB24" s="84" t="e">
        <f>(#REF!=BB$5)*($U24=BB$6)</f>
        <v>#REF!</v>
      </c>
      <c r="BC24" s="6" t="e">
        <f>(#REF!=BC$5)*($U24=BC$6)</f>
        <v>#REF!</v>
      </c>
      <c r="BD24" s="6" t="e">
        <f>(#REF!=BD$5)*($U24=BD$6)</f>
        <v>#REF!</v>
      </c>
      <c r="BE24" s="6" t="e">
        <f>(#REF!=BE$5)*($U24=BE$6)</f>
        <v>#REF!</v>
      </c>
      <c r="BF24" s="6" t="e">
        <f>(#REF!=BF$5)*($U24=BF$6)</f>
        <v>#REF!</v>
      </c>
      <c r="BG24" s="84" t="e">
        <f>(#REF!=BG$5)*($U24=BG$6)</f>
        <v>#REF!</v>
      </c>
      <c r="BH24" s="6" t="e">
        <f>(#REF!=BH$5)*($U24=BH$6)</f>
        <v>#REF!</v>
      </c>
      <c r="BI24" s="6" t="e">
        <f>(#REF!=BI$5)*($U24=BI$6)</f>
        <v>#REF!</v>
      </c>
      <c r="BJ24" s="6" t="e">
        <f>(#REF!=BJ$5)*($U24=BJ$6)</f>
        <v>#REF!</v>
      </c>
      <c r="BK24" s="85" t="e">
        <f>(#REF!=BK$5)*($U24=BK$6)</f>
        <v>#REF!</v>
      </c>
    </row>
    <row r="25" spans="1:63" ht="24.95" customHeight="1" x14ac:dyDescent="0.2">
      <c r="A25" s="1"/>
      <c r="B25" s="22"/>
      <c r="C25" s="23">
        <v>19</v>
      </c>
      <c r="D25" s="24"/>
      <c r="E25" s="103"/>
      <c r="F25" s="27"/>
      <c r="G25" s="24"/>
      <c r="H25" s="24"/>
      <c r="I25" s="24"/>
      <c r="J25" s="92"/>
      <c r="K25" s="27"/>
      <c r="L25" s="79"/>
      <c r="M25" s="24"/>
      <c r="N25" s="27"/>
      <c r="O25" s="27"/>
      <c r="P25" s="96"/>
      <c r="Q25" s="27"/>
      <c r="R25" s="27"/>
      <c r="S25" s="29"/>
      <c r="T25" s="29"/>
      <c r="U25" s="80"/>
      <c r="V25" s="100"/>
      <c r="W25" s="27"/>
      <c r="X25" s="24"/>
      <c r="Y25" s="28"/>
      <c r="Z25" s="28"/>
      <c r="AA25" s="21"/>
      <c r="AB25" s="5"/>
      <c r="AC25" s="5"/>
      <c r="AD25" s="5"/>
      <c r="AE25" s="5"/>
      <c r="AF25" s="5"/>
      <c r="AG25" s="5"/>
      <c r="AH25" s="5"/>
      <c r="AI25" s="5"/>
      <c r="AJ25" s="5"/>
      <c r="AK25" s="5"/>
      <c r="AL25" s="5"/>
      <c r="AM25" s="5"/>
      <c r="AN25" s="81"/>
      <c r="AO25" s="82"/>
      <c r="AP25" s="83"/>
      <c r="AQ25" s="74"/>
      <c r="AR25" s="84" t="e">
        <f>(#REF!=AR$5)*($U25=AR$6)</f>
        <v>#REF!</v>
      </c>
      <c r="AS25" s="6" t="e">
        <f>(#REF!=AS$5)*($U25=AS$6)</f>
        <v>#REF!</v>
      </c>
      <c r="AT25" s="6" t="e">
        <f>(#REF!=AT$5)*($U25=AT$6)</f>
        <v>#REF!</v>
      </c>
      <c r="AU25" s="6" t="e">
        <f>(#REF!=AU$5)*($U25=AU$6)</f>
        <v>#REF!</v>
      </c>
      <c r="AV25" s="6" t="e">
        <f>(#REF!=AV$5)*($U25=AV$6)</f>
        <v>#REF!</v>
      </c>
      <c r="AW25" s="84" t="e">
        <f>(#REF!=AW$5)*($U25=AW$6)</f>
        <v>#REF!</v>
      </c>
      <c r="AX25" s="6" t="e">
        <f>(#REF!=AX$5)*($U25=AX$6)</f>
        <v>#REF!</v>
      </c>
      <c r="AY25" s="6" t="e">
        <f>(#REF!=AY$5)*($U25=AY$6)</f>
        <v>#REF!</v>
      </c>
      <c r="AZ25" s="6" t="e">
        <f>(#REF!=AZ$5)*($U25=AZ$6)</f>
        <v>#REF!</v>
      </c>
      <c r="BA25" s="6" t="e">
        <f>(#REF!=BA$5)*($U25=BA$6)</f>
        <v>#REF!</v>
      </c>
      <c r="BB25" s="84" t="e">
        <f>(#REF!=BB$5)*($U25=BB$6)</f>
        <v>#REF!</v>
      </c>
      <c r="BC25" s="6" t="e">
        <f>(#REF!=BC$5)*($U25=BC$6)</f>
        <v>#REF!</v>
      </c>
      <c r="BD25" s="6" t="e">
        <f>(#REF!=BD$5)*($U25=BD$6)</f>
        <v>#REF!</v>
      </c>
      <c r="BE25" s="6" t="e">
        <f>(#REF!=BE$5)*($U25=BE$6)</f>
        <v>#REF!</v>
      </c>
      <c r="BF25" s="6" t="e">
        <f>(#REF!=BF$5)*($U25=BF$6)</f>
        <v>#REF!</v>
      </c>
      <c r="BG25" s="84" t="e">
        <f>(#REF!=BG$5)*($U25=BG$6)</f>
        <v>#REF!</v>
      </c>
      <c r="BH25" s="6" t="e">
        <f>(#REF!=BH$5)*($U25=BH$6)</f>
        <v>#REF!</v>
      </c>
      <c r="BI25" s="6" t="e">
        <f>(#REF!=BI$5)*($U25=BI$6)</f>
        <v>#REF!</v>
      </c>
      <c r="BJ25" s="6" t="e">
        <f>(#REF!=BJ$5)*($U25=BJ$6)</f>
        <v>#REF!</v>
      </c>
      <c r="BK25" s="85" t="e">
        <f>(#REF!=BK$5)*($U25=BK$6)</f>
        <v>#REF!</v>
      </c>
    </row>
    <row r="26" spans="1:63" ht="24.95" customHeight="1" x14ac:dyDescent="0.2">
      <c r="A26" s="1"/>
      <c r="B26" s="22"/>
      <c r="C26" s="23">
        <v>20</v>
      </c>
      <c r="D26" s="24"/>
      <c r="E26" s="103"/>
      <c r="F26" s="27"/>
      <c r="G26" s="24"/>
      <c r="H26" s="24"/>
      <c r="I26" s="24"/>
      <c r="J26" s="92"/>
      <c r="K26" s="27"/>
      <c r="L26" s="79"/>
      <c r="M26" s="24"/>
      <c r="N26" s="27"/>
      <c r="O26" s="27"/>
      <c r="P26" s="96"/>
      <c r="Q26" s="27"/>
      <c r="R26" s="27"/>
      <c r="S26" s="29"/>
      <c r="T26" s="26"/>
      <c r="U26" s="80"/>
      <c r="V26" s="100"/>
      <c r="W26" s="27"/>
      <c r="X26" s="24"/>
      <c r="Y26" s="28"/>
      <c r="Z26" s="28"/>
      <c r="AA26" s="21"/>
      <c r="AB26" s="5"/>
      <c r="AC26" s="5"/>
      <c r="AD26" s="5"/>
      <c r="AE26" s="5"/>
      <c r="AF26" s="5"/>
      <c r="AG26" s="5"/>
      <c r="AH26" s="5"/>
      <c r="AI26" s="5"/>
      <c r="AJ26" s="5"/>
      <c r="AK26" s="5"/>
      <c r="AL26" s="5"/>
      <c r="AM26" s="5"/>
      <c r="AN26" s="81"/>
      <c r="AO26" s="82"/>
      <c r="AP26" s="83"/>
      <c r="AQ26" s="74"/>
      <c r="AR26" s="84" t="e">
        <f>(#REF!=AR$5)*($U26=AR$6)</f>
        <v>#REF!</v>
      </c>
      <c r="AS26" s="6" t="e">
        <f>(#REF!=AS$5)*($U26=AS$6)</f>
        <v>#REF!</v>
      </c>
      <c r="AT26" s="6" t="e">
        <f>(#REF!=AT$5)*($U26=AT$6)</f>
        <v>#REF!</v>
      </c>
      <c r="AU26" s="6" t="e">
        <f>(#REF!=AU$5)*($U26=AU$6)</f>
        <v>#REF!</v>
      </c>
      <c r="AV26" s="6" t="e">
        <f>(#REF!=AV$5)*($U26=AV$6)</f>
        <v>#REF!</v>
      </c>
      <c r="AW26" s="84" t="e">
        <f>(#REF!=AW$5)*($U26=AW$6)</f>
        <v>#REF!</v>
      </c>
      <c r="AX26" s="6" t="e">
        <f>(#REF!=AX$5)*($U26=AX$6)</f>
        <v>#REF!</v>
      </c>
      <c r="AY26" s="6" t="e">
        <f>(#REF!=AY$5)*($U26=AY$6)</f>
        <v>#REF!</v>
      </c>
      <c r="AZ26" s="6" t="e">
        <f>(#REF!=AZ$5)*($U26=AZ$6)</f>
        <v>#REF!</v>
      </c>
      <c r="BA26" s="6" t="e">
        <f>(#REF!=BA$5)*($U26=BA$6)</f>
        <v>#REF!</v>
      </c>
      <c r="BB26" s="84" t="e">
        <f>(#REF!=BB$5)*($U26=BB$6)</f>
        <v>#REF!</v>
      </c>
      <c r="BC26" s="6" t="e">
        <f>(#REF!=BC$5)*($U26=BC$6)</f>
        <v>#REF!</v>
      </c>
      <c r="BD26" s="6" t="e">
        <f>(#REF!=BD$5)*($U26=BD$6)</f>
        <v>#REF!</v>
      </c>
      <c r="BE26" s="6" t="e">
        <f>(#REF!=BE$5)*($U26=BE$6)</f>
        <v>#REF!</v>
      </c>
      <c r="BF26" s="6" t="e">
        <f>(#REF!=BF$5)*($U26=BF$6)</f>
        <v>#REF!</v>
      </c>
      <c r="BG26" s="84" t="e">
        <f>(#REF!=BG$5)*($U26=BG$6)</f>
        <v>#REF!</v>
      </c>
      <c r="BH26" s="6" t="e">
        <f>(#REF!=BH$5)*($U26=BH$6)</f>
        <v>#REF!</v>
      </c>
      <c r="BI26" s="6" t="e">
        <f>(#REF!=BI$5)*($U26=BI$6)</f>
        <v>#REF!</v>
      </c>
      <c r="BJ26" s="6" t="e">
        <f>(#REF!=BJ$5)*($U26=BJ$6)</f>
        <v>#REF!</v>
      </c>
      <c r="BK26" s="85" t="e">
        <f>(#REF!=BK$5)*($U26=BK$6)</f>
        <v>#REF!</v>
      </c>
    </row>
    <row r="27" spans="1:63" ht="24.95" customHeight="1" x14ac:dyDescent="0.2">
      <c r="A27" s="1"/>
      <c r="B27" s="22"/>
      <c r="C27" s="23">
        <v>21</v>
      </c>
      <c r="D27" s="24"/>
      <c r="E27" s="103"/>
      <c r="F27" s="27"/>
      <c r="G27" s="24"/>
      <c r="H27" s="24"/>
      <c r="I27" s="24"/>
      <c r="J27" s="92"/>
      <c r="K27" s="27"/>
      <c r="L27" s="79"/>
      <c r="M27" s="24"/>
      <c r="N27" s="27"/>
      <c r="O27" s="27"/>
      <c r="P27" s="96"/>
      <c r="Q27" s="27"/>
      <c r="R27" s="27"/>
      <c r="S27" s="29"/>
      <c r="T27" s="26"/>
      <c r="U27" s="80"/>
      <c r="V27" s="100"/>
      <c r="W27" s="27"/>
      <c r="X27" s="24"/>
      <c r="Y27" s="28"/>
      <c r="Z27" s="28"/>
      <c r="AA27" s="21"/>
      <c r="AB27" s="5"/>
      <c r="AC27" s="5"/>
      <c r="AD27" s="5"/>
      <c r="AE27" s="5"/>
      <c r="AF27" s="5"/>
      <c r="AG27" s="5"/>
      <c r="AH27" s="5"/>
      <c r="AI27" s="5"/>
      <c r="AJ27" s="5"/>
      <c r="AK27" s="5"/>
      <c r="AL27" s="5"/>
      <c r="AM27" s="5"/>
      <c r="AN27" s="81"/>
      <c r="AO27" s="82"/>
      <c r="AP27" s="83"/>
      <c r="AQ27" s="74"/>
      <c r="AR27" s="84" t="e">
        <f>(#REF!=AR$5)*($U27=AR$6)</f>
        <v>#REF!</v>
      </c>
      <c r="AS27" s="6" t="e">
        <f>(#REF!=AS$5)*($U27=AS$6)</f>
        <v>#REF!</v>
      </c>
      <c r="AT27" s="6" t="e">
        <f>(#REF!=AT$5)*($U27=AT$6)</f>
        <v>#REF!</v>
      </c>
      <c r="AU27" s="6" t="e">
        <f>(#REF!=AU$5)*($U27=AU$6)</f>
        <v>#REF!</v>
      </c>
      <c r="AV27" s="6" t="e">
        <f>(#REF!=AV$5)*($U27=AV$6)</f>
        <v>#REF!</v>
      </c>
      <c r="AW27" s="84" t="e">
        <f>(#REF!=AW$5)*($U27=AW$6)</f>
        <v>#REF!</v>
      </c>
      <c r="AX27" s="6" t="e">
        <f>(#REF!=AX$5)*($U27=AX$6)</f>
        <v>#REF!</v>
      </c>
      <c r="AY27" s="6" t="e">
        <f>(#REF!=AY$5)*($U27=AY$6)</f>
        <v>#REF!</v>
      </c>
      <c r="AZ27" s="6" t="e">
        <f>(#REF!=AZ$5)*($U27=AZ$6)</f>
        <v>#REF!</v>
      </c>
      <c r="BA27" s="6" t="e">
        <f>(#REF!=BA$5)*($U27=BA$6)</f>
        <v>#REF!</v>
      </c>
      <c r="BB27" s="84" t="e">
        <f>(#REF!=BB$5)*($U27=BB$6)</f>
        <v>#REF!</v>
      </c>
      <c r="BC27" s="6" t="e">
        <f>(#REF!=BC$5)*($U27=BC$6)</f>
        <v>#REF!</v>
      </c>
      <c r="BD27" s="6" t="e">
        <f>(#REF!=BD$5)*($U27=BD$6)</f>
        <v>#REF!</v>
      </c>
      <c r="BE27" s="6" t="e">
        <f>(#REF!=BE$5)*($U27=BE$6)</f>
        <v>#REF!</v>
      </c>
      <c r="BF27" s="6" t="e">
        <f>(#REF!=BF$5)*($U27=BF$6)</f>
        <v>#REF!</v>
      </c>
      <c r="BG27" s="84" t="e">
        <f>(#REF!=BG$5)*($U27=BG$6)</f>
        <v>#REF!</v>
      </c>
      <c r="BH27" s="6" t="e">
        <f>(#REF!=BH$5)*($U27=BH$6)</f>
        <v>#REF!</v>
      </c>
      <c r="BI27" s="6" t="e">
        <f>(#REF!=BI$5)*($U27=BI$6)</f>
        <v>#REF!</v>
      </c>
      <c r="BJ27" s="6" t="e">
        <f>(#REF!=BJ$5)*($U27=BJ$6)</f>
        <v>#REF!</v>
      </c>
      <c r="BK27" s="85" t="e">
        <f>(#REF!=BK$5)*($U27=BK$6)</f>
        <v>#REF!</v>
      </c>
    </row>
    <row r="28" spans="1:63" ht="24.95" customHeight="1" x14ac:dyDescent="0.2">
      <c r="A28" s="1"/>
      <c r="B28" s="22"/>
      <c r="C28" s="23">
        <v>22</v>
      </c>
      <c r="D28" s="24"/>
      <c r="E28" s="103"/>
      <c r="F28" s="27"/>
      <c r="G28" s="24"/>
      <c r="H28" s="24"/>
      <c r="I28" s="24"/>
      <c r="J28" s="92"/>
      <c r="K28" s="27"/>
      <c r="L28" s="79"/>
      <c r="M28" s="24"/>
      <c r="N28" s="27"/>
      <c r="O28" s="27"/>
      <c r="P28" s="96"/>
      <c r="Q28" s="27"/>
      <c r="R28" s="27"/>
      <c r="S28" s="29"/>
      <c r="T28" s="26"/>
      <c r="U28" s="80"/>
      <c r="V28" s="100"/>
      <c r="W28" s="27"/>
      <c r="X28" s="24"/>
      <c r="Y28" s="28"/>
      <c r="Z28" s="28"/>
      <c r="AA28" s="21"/>
      <c r="AB28" s="5"/>
      <c r="AC28" s="5"/>
      <c r="AD28" s="5"/>
      <c r="AE28" s="5"/>
      <c r="AF28" s="5"/>
      <c r="AG28" s="5"/>
      <c r="AH28" s="5"/>
      <c r="AI28" s="5"/>
      <c r="AJ28" s="5"/>
      <c r="AK28" s="5"/>
      <c r="AL28" s="5"/>
      <c r="AM28" s="5"/>
      <c r="AN28" s="81"/>
      <c r="AO28" s="82"/>
      <c r="AP28" s="83"/>
      <c r="AQ28" s="74"/>
      <c r="AR28" s="84" t="e">
        <f>(#REF!=AR$5)*($U28=AR$6)</f>
        <v>#REF!</v>
      </c>
      <c r="AS28" s="6" t="e">
        <f>(#REF!=AS$5)*($U28=AS$6)</f>
        <v>#REF!</v>
      </c>
      <c r="AT28" s="6" t="e">
        <f>(#REF!=AT$5)*($U28=AT$6)</f>
        <v>#REF!</v>
      </c>
      <c r="AU28" s="6" t="e">
        <f>(#REF!=AU$5)*($U28=AU$6)</f>
        <v>#REF!</v>
      </c>
      <c r="AV28" s="6" t="e">
        <f>(#REF!=AV$5)*($U28=AV$6)</f>
        <v>#REF!</v>
      </c>
      <c r="AW28" s="84" t="e">
        <f>(#REF!=AW$5)*($U28=AW$6)</f>
        <v>#REF!</v>
      </c>
      <c r="AX28" s="6" t="e">
        <f>(#REF!=AX$5)*($U28=AX$6)</f>
        <v>#REF!</v>
      </c>
      <c r="AY28" s="6" t="e">
        <f>(#REF!=AY$5)*($U28=AY$6)</f>
        <v>#REF!</v>
      </c>
      <c r="AZ28" s="6" t="e">
        <f>(#REF!=AZ$5)*($U28=AZ$6)</f>
        <v>#REF!</v>
      </c>
      <c r="BA28" s="6" t="e">
        <f>(#REF!=BA$5)*($U28=BA$6)</f>
        <v>#REF!</v>
      </c>
      <c r="BB28" s="84" t="e">
        <f>(#REF!=BB$5)*($U28=BB$6)</f>
        <v>#REF!</v>
      </c>
      <c r="BC28" s="6" t="e">
        <f>(#REF!=BC$5)*($U28=BC$6)</f>
        <v>#REF!</v>
      </c>
      <c r="BD28" s="6" t="e">
        <f>(#REF!=BD$5)*($U28=BD$6)</f>
        <v>#REF!</v>
      </c>
      <c r="BE28" s="6" t="e">
        <f>(#REF!=BE$5)*($U28=BE$6)</f>
        <v>#REF!</v>
      </c>
      <c r="BF28" s="6" t="e">
        <f>(#REF!=BF$5)*($U28=BF$6)</f>
        <v>#REF!</v>
      </c>
      <c r="BG28" s="84" t="e">
        <f>(#REF!=BG$5)*($U28=BG$6)</f>
        <v>#REF!</v>
      </c>
      <c r="BH28" s="6" t="e">
        <f>(#REF!=BH$5)*($U28=BH$6)</f>
        <v>#REF!</v>
      </c>
      <c r="BI28" s="6" t="e">
        <f>(#REF!=BI$5)*($U28=BI$6)</f>
        <v>#REF!</v>
      </c>
      <c r="BJ28" s="6" t="e">
        <f>(#REF!=BJ$5)*($U28=BJ$6)</f>
        <v>#REF!</v>
      </c>
      <c r="BK28" s="85" t="e">
        <f>(#REF!=BK$5)*($U28=BK$6)</f>
        <v>#REF!</v>
      </c>
    </row>
    <row r="29" spans="1:63" ht="24.95" customHeight="1" x14ac:dyDescent="0.2">
      <c r="A29" s="1"/>
      <c r="B29" s="22"/>
      <c r="C29" s="23">
        <v>23</v>
      </c>
      <c r="D29" s="24"/>
      <c r="E29" s="103"/>
      <c r="F29" s="27"/>
      <c r="G29" s="24"/>
      <c r="H29" s="24"/>
      <c r="I29" s="24"/>
      <c r="J29" s="92"/>
      <c r="K29" s="27"/>
      <c r="L29" s="79"/>
      <c r="M29" s="24"/>
      <c r="N29" s="27"/>
      <c r="O29" s="27"/>
      <c r="P29" s="96"/>
      <c r="Q29" s="27"/>
      <c r="R29" s="27"/>
      <c r="S29" s="29"/>
      <c r="T29" s="26"/>
      <c r="U29" s="80"/>
      <c r="V29" s="100"/>
      <c r="W29" s="27"/>
      <c r="X29" s="24"/>
      <c r="Y29" s="28"/>
      <c r="Z29" s="28"/>
      <c r="AA29" s="21"/>
      <c r="AB29" s="5"/>
      <c r="AC29" s="5"/>
      <c r="AD29" s="5"/>
      <c r="AE29" s="5"/>
      <c r="AF29" s="5"/>
      <c r="AG29" s="5"/>
      <c r="AH29" s="5"/>
      <c r="AI29" s="5"/>
      <c r="AJ29" s="5"/>
      <c r="AK29" s="5"/>
      <c r="AL29" s="5"/>
      <c r="AM29" s="5"/>
      <c r="AN29" s="81"/>
      <c r="AO29" s="82"/>
      <c r="AP29" s="83"/>
      <c r="AQ29" s="74"/>
      <c r="AR29" s="84" t="e">
        <f>(#REF!=AR$5)*($U29=AR$6)</f>
        <v>#REF!</v>
      </c>
      <c r="AS29" s="6" t="e">
        <f>(#REF!=AS$5)*($U29=AS$6)</f>
        <v>#REF!</v>
      </c>
      <c r="AT29" s="6" t="e">
        <f>(#REF!=AT$5)*($U29=AT$6)</f>
        <v>#REF!</v>
      </c>
      <c r="AU29" s="6" t="e">
        <f>(#REF!=AU$5)*($U29=AU$6)</f>
        <v>#REF!</v>
      </c>
      <c r="AV29" s="6" t="e">
        <f>(#REF!=AV$5)*($U29=AV$6)</f>
        <v>#REF!</v>
      </c>
      <c r="AW29" s="84" t="e">
        <f>(#REF!=AW$5)*($U29=AW$6)</f>
        <v>#REF!</v>
      </c>
      <c r="AX29" s="6" t="e">
        <f>(#REF!=AX$5)*($U29=AX$6)</f>
        <v>#REF!</v>
      </c>
      <c r="AY29" s="6" t="e">
        <f>(#REF!=AY$5)*($U29=AY$6)</f>
        <v>#REF!</v>
      </c>
      <c r="AZ29" s="6" t="e">
        <f>(#REF!=AZ$5)*($U29=AZ$6)</f>
        <v>#REF!</v>
      </c>
      <c r="BA29" s="6" t="e">
        <f>(#REF!=BA$5)*($U29=BA$6)</f>
        <v>#REF!</v>
      </c>
      <c r="BB29" s="84" t="e">
        <f>(#REF!=BB$5)*($U29=BB$6)</f>
        <v>#REF!</v>
      </c>
      <c r="BC29" s="6" t="e">
        <f>(#REF!=BC$5)*($U29=BC$6)</f>
        <v>#REF!</v>
      </c>
      <c r="BD29" s="6" t="e">
        <f>(#REF!=BD$5)*($U29=BD$6)</f>
        <v>#REF!</v>
      </c>
      <c r="BE29" s="6" t="e">
        <f>(#REF!=BE$5)*($U29=BE$6)</f>
        <v>#REF!</v>
      </c>
      <c r="BF29" s="6" t="e">
        <f>(#REF!=BF$5)*($U29=BF$6)</f>
        <v>#REF!</v>
      </c>
      <c r="BG29" s="84" t="e">
        <f>(#REF!=BG$5)*($U29=BG$6)</f>
        <v>#REF!</v>
      </c>
      <c r="BH29" s="6" t="e">
        <f>(#REF!=BH$5)*($U29=BH$6)</f>
        <v>#REF!</v>
      </c>
      <c r="BI29" s="6" t="e">
        <f>(#REF!=BI$5)*($U29=BI$6)</f>
        <v>#REF!</v>
      </c>
      <c r="BJ29" s="6" t="e">
        <f>(#REF!=BJ$5)*($U29=BJ$6)</f>
        <v>#REF!</v>
      </c>
      <c r="BK29" s="85" t="e">
        <f>(#REF!=BK$5)*($U29=BK$6)</f>
        <v>#REF!</v>
      </c>
    </row>
    <row r="30" spans="1:63" ht="24.95" customHeight="1" x14ac:dyDescent="0.2">
      <c r="A30" s="1"/>
      <c r="B30" s="22"/>
      <c r="C30" s="23">
        <v>24</v>
      </c>
      <c r="D30" s="24"/>
      <c r="E30" s="103"/>
      <c r="F30" s="27"/>
      <c r="G30" s="24"/>
      <c r="H30" s="24"/>
      <c r="I30" s="24"/>
      <c r="J30" s="92"/>
      <c r="K30" s="27"/>
      <c r="L30" s="79"/>
      <c r="M30" s="24"/>
      <c r="N30" s="27"/>
      <c r="O30" s="27"/>
      <c r="P30" s="96"/>
      <c r="Q30" s="27"/>
      <c r="R30" s="27"/>
      <c r="S30" s="29"/>
      <c r="T30" s="26"/>
      <c r="U30" s="80"/>
      <c r="V30" s="100"/>
      <c r="W30" s="27"/>
      <c r="X30" s="24"/>
      <c r="Y30" s="28"/>
      <c r="Z30" s="28"/>
      <c r="AA30" s="21"/>
      <c r="AB30" s="5"/>
      <c r="AC30" s="5"/>
      <c r="AD30" s="5"/>
      <c r="AE30" s="5"/>
      <c r="AF30" s="5"/>
      <c r="AG30" s="5"/>
      <c r="AH30" s="5"/>
      <c r="AI30" s="5"/>
      <c r="AJ30" s="5"/>
      <c r="AK30" s="5"/>
      <c r="AL30" s="5"/>
      <c r="AM30" s="5"/>
      <c r="AN30" s="81"/>
      <c r="AO30" s="82"/>
      <c r="AP30" s="83"/>
      <c r="AQ30" s="74"/>
      <c r="AR30" s="84"/>
      <c r="AW30" s="84"/>
      <c r="BB30" s="84"/>
      <c r="BG30" s="84"/>
      <c r="BK30" s="85"/>
    </row>
    <row r="31" spans="1:63" ht="24.95" customHeight="1" x14ac:dyDescent="0.2">
      <c r="A31" s="1"/>
      <c r="B31" s="22"/>
      <c r="C31" s="23">
        <v>25</v>
      </c>
      <c r="D31" s="24"/>
      <c r="E31" s="103"/>
      <c r="F31" s="27"/>
      <c r="G31" s="24"/>
      <c r="H31" s="24"/>
      <c r="I31" s="24"/>
      <c r="J31" s="92"/>
      <c r="K31" s="27"/>
      <c r="L31" s="79"/>
      <c r="M31" s="24"/>
      <c r="N31" s="27"/>
      <c r="O31" s="27"/>
      <c r="P31" s="96"/>
      <c r="Q31" s="27"/>
      <c r="R31" s="27"/>
      <c r="S31" s="29"/>
      <c r="T31" s="26"/>
      <c r="U31" s="80"/>
      <c r="V31" s="100"/>
      <c r="W31" s="27"/>
      <c r="X31" s="24"/>
      <c r="Y31" s="28"/>
      <c r="Z31" s="28"/>
      <c r="AA31" s="21"/>
      <c r="AB31" s="5"/>
      <c r="AC31" s="5"/>
      <c r="AD31" s="5"/>
      <c r="AE31" s="5"/>
      <c r="AF31" s="5"/>
      <c r="AG31" s="5"/>
      <c r="AH31" s="5"/>
      <c r="AI31" s="5"/>
      <c r="AJ31" s="5"/>
      <c r="AK31" s="5"/>
      <c r="AL31" s="5"/>
      <c r="AM31" s="5"/>
      <c r="AN31" s="81"/>
      <c r="AO31" s="82"/>
      <c r="AP31" s="83"/>
      <c r="AQ31" s="74"/>
      <c r="AR31" s="84"/>
      <c r="AW31" s="84"/>
      <c r="BB31" s="84"/>
      <c r="BG31" s="84"/>
      <c r="BK31" s="85"/>
    </row>
    <row r="32" spans="1:63" ht="24.95" customHeight="1" x14ac:dyDescent="0.2">
      <c r="A32" s="1"/>
      <c r="B32" s="22"/>
      <c r="C32" s="23">
        <v>26</v>
      </c>
      <c r="D32" s="24"/>
      <c r="E32" s="103"/>
      <c r="F32" s="27"/>
      <c r="G32" s="24"/>
      <c r="H32" s="24"/>
      <c r="I32" s="24"/>
      <c r="J32" s="92"/>
      <c r="K32" s="27"/>
      <c r="L32" s="79"/>
      <c r="M32" s="24"/>
      <c r="N32" s="27"/>
      <c r="O32" s="27"/>
      <c r="P32" s="96"/>
      <c r="Q32" s="27"/>
      <c r="R32" s="27"/>
      <c r="S32" s="29"/>
      <c r="T32" s="26"/>
      <c r="U32" s="80"/>
      <c r="V32" s="100"/>
      <c r="W32" s="27"/>
      <c r="X32" s="24"/>
      <c r="Y32" s="28"/>
      <c r="Z32" s="28"/>
      <c r="AA32" s="21"/>
      <c r="AB32" s="5"/>
      <c r="AC32" s="5"/>
      <c r="AD32" s="5"/>
      <c r="AE32" s="5"/>
      <c r="AF32" s="5"/>
      <c r="AG32" s="5"/>
      <c r="AH32" s="5"/>
      <c r="AI32" s="5"/>
      <c r="AJ32" s="5"/>
      <c r="AK32" s="5"/>
      <c r="AL32" s="5"/>
      <c r="AM32" s="5"/>
      <c r="AN32" s="81"/>
      <c r="AO32" s="82"/>
      <c r="AP32" s="83"/>
      <c r="AQ32" s="74"/>
      <c r="AR32" s="84"/>
      <c r="AW32" s="84"/>
      <c r="BB32" s="84"/>
      <c r="BG32" s="84"/>
      <c r="BK32" s="85"/>
    </row>
    <row r="33" spans="1:63" ht="24.95" customHeight="1" x14ac:dyDescent="0.2">
      <c r="A33" s="1"/>
      <c r="B33" s="22"/>
      <c r="C33" s="23">
        <v>27</v>
      </c>
      <c r="D33" s="24"/>
      <c r="E33" s="103"/>
      <c r="F33" s="27"/>
      <c r="G33" s="24"/>
      <c r="H33" s="24"/>
      <c r="I33" s="24"/>
      <c r="J33" s="92"/>
      <c r="K33" s="27"/>
      <c r="L33" s="79"/>
      <c r="M33" s="24"/>
      <c r="N33" s="27"/>
      <c r="O33" s="27"/>
      <c r="P33" s="96"/>
      <c r="Q33" s="27"/>
      <c r="R33" s="27"/>
      <c r="S33" s="29"/>
      <c r="T33" s="26"/>
      <c r="U33" s="80"/>
      <c r="V33" s="100"/>
      <c r="W33" s="27"/>
      <c r="X33" s="24"/>
      <c r="Y33" s="28"/>
      <c r="Z33" s="28"/>
      <c r="AA33" s="21"/>
      <c r="AB33" s="5"/>
      <c r="AC33" s="5"/>
      <c r="AD33" s="5"/>
      <c r="AE33" s="5"/>
      <c r="AF33" s="5"/>
      <c r="AG33" s="5"/>
      <c r="AH33" s="5"/>
      <c r="AI33" s="5"/>
      <c r="AJ33" s="5"/>
      <c r="AK33" s="5"/>
      <c r="AL33" s="5"/>
      <c r="AM33" s="5"/>
      <c r="AN33" s="81"/>
      <c r="AO33" s="82"/>
      <c r="AP33" s="83"/>
      <c r="AQ33" s="74"/>
      <c r="AR33" s="84"/>
      <c r="AW33" s="84"/>
      <c r="BB33" s="84"/>
      <c r="BG33" s="84"/>
      <c r="BK33" s="85"/>
    </row>
    <row r="34" spans="1:63" ht="24.95" customHeight="1" x14ac:dyDescent="0.2">
      <c r="A34" s="1"/>
      <c r="B34" s="22"/>
      <c r="C34" s="23">
        <v>28</v>
      </c>
      <c r="D34" s="24"/>
      <c r="E34" s="103"/>
      <c r="F34" s="27"/>
      <c r="G34" s="24"/>
      <c r="H34" s="24"/>
      <c r="I34" s="24"/>
      <c r="J34" s="92"/>
      <c r="K34" s="27"/>
      <c r="L34" s="79"/>
      <c r="M34" s="24"/>
      <c r="N34" s="27"/>
      <c r="O34" s="27"/>
      <c r="P34" s="96"/>
      <c r="Q34" s="27"/>
      <c r="R34" s="27"/>
      <c r="S34" s="29"/>
      <c r="T34" s="26"/>
      <c r="U34" s="80"/>
      <c r="V34" s="100"/>
      <c r="W34" s="27"/>
      <c r="X34" s="24"/>
      <c r="Y34" s="28"/>
      <c r="Z34" s="28"/>
      <c r="AA34" s="21"/>
      <c r="AB34" s="5"/>
      <c r="AC34" s="5"/>
      <c r="AD34" s="5"/>
      <c r="AE34" s="5"/>
      <c r="AF34" s="5"/>
      <c r="AG34" s="5"/>
      <c r="AH34" s="5"/>
      <c r="AI34" s="5"/>
      <c r="AJ34" s="5"/>
      <c r="AK34" s="5"/>
      <c r="AL34" s="5"/>
      <c r="AM34" s="5"/>
      <c r="AN34" s="81"/>
      <c r="AO34" s="82"/>
      <c r="AP34" s="83"/>
      <c r="AQ34" s="74"/>
      <c r="AR34" s="84"/>
      <c r="AW34" s="84"/>
      <c r="BB34" s="84"/>
      <c r="BG34" s="84"/>
      <c r="BK34" s="85"/>
    </row>
    <row r="35" spans="1:63" ht="24.95" customHeight="1" x14ac:dyDescent="0.2">
      <c r="A35" s="1"/>
      <c r="B35" s="22"/>
      <c r="C35" s="23">
        <v>29</v>
      </c>
      <c r="D35" s="24"/>
      <c r="E35" s="103"/>
      <c r="F35" s="27"/>
      <c r="G35" s="24"/>
      <c r="H35" s="24"/>
      <c r="I35" s="24"/>
      <c r="J35" s="92"/>
      <c r="K35" s="27"/>
      <c r="L35" s="79"/>
      <c r="M35" s="24"/>
      <c r="N35" s="27"/>
      <c r="O35" s="27"/>
      <c r="P35" s="96"/>
      <c r="Q35" s="27"/>
      <c r="R35" s="27"/>
      <c r="S35" s="29"/>
      <c r="T35" s="26"/>
      <c r="U35" s="80"/>
      <c r="V35" s="100"/>
      <c r="W35" s="27"/>
      <c r="X35" s="24"/>
      <c r="Y35" s="28"/>
      <c r="Z35" s="28"/>
      <c r="AA35" s="21"/>
      <c r="AB35" s="5"/>
      <c r="AC35" s="5"/>
      <c r="AD35" s="5"/>
      <c r="AE35" s="5"/>
      <c r="AF35" s="5"/>
      <c r="AG35" s="5"/>
      <c r="AH35" s="5"/>
      <c r="AI35" s="5"/>
      <c r="AJ35" s="5"/>
      <c r="AK35" s="5"/>
      <c r="AL35" s="5"/>
      <c r="AM35" s="5"/>
      <c r="AN35" s="81"/>
      <c r="AO35" s="82"/>
      <c r="AP35" s="83"/>
      <c r="AQ35" s="74"/>
      <c r="AR35" s="84"/>
      <c r="AW35" s="84"/>
      <c r="BB35" s="84"/>
      <c r="BG35" s="84"/>
      <c r="BK35" s="85"/>
    </row>
    <row r="36" spans="1:63" ht="24.95" customHeight="1" x14ac:dyDescent="0.2">
      <c r="A36" s="1"/>
      <c r="B36" s="22"/>
      <c r="C36" s="23">
        <v>30</v>
      </c>
      <c r="D36" s="24"/>
      <c r="E36" s="103"/>
      <c r="F36" s="27"/>
      <c r="G36" s="24"/>
      <c r="H36" s="24"/>
      <c r="I36" s="24"/>
      <c r="J36" s="92"/>
      <c r="K36" s="27"/>
      <c r="L36" s="79"/>
      <c r="M36" s="24"/>
      <c r="N36" s="27"/>
      <c r="O36" s="27"/>
      <c r="P36" s="96"/>
      <c r="Q36" s="27"/>
      <c r="R36" s="27"/>
      <c r="S36" s="29"/>
      <c r="T36" s="26"/>
      <c r="U36" s="80"/>
      <c r="V36" s="100"/>
      <c r="W36" s="27"/>
      <c r="X36" s="24"/>
      <c r="Y36" s="28"/>
      <c r="Z36" s="28"/>
      <c r="AA36" s="21"/>
      <c r="AB36" s="5"/>
      <c r="AC36" s="5"/>
      <c r="AD36" s="5"/>
      <c r="AE36" s="5"/>
      <c r="AF36" s="5"/>
      <c r="AG36" s="5"/>
      <c r="AH36" s="5"/>
      <c r="AI36" s="5"/>
      <c r="AJ36" s="5"/>
      <c r="AK36" s="5"/>
      <c r="AL36" s="5"/>
      <c r="AM36" s="5"/>
      <c r="AN36" s="81"/>
      <c r="AO36" s="82"/>
      <c r="AP36" s="83"/>
      <c r="AQ36" s="74"/>
      <c r="AR36" s="84"/>
      <c r="AW36" s="84"/>
      <c r="BB36" s="84"/>
      <c r="BG36" s="84"/>
      <c r="BK36" s="85"/>
    </row>
    <row r="37" spans="1:63" ht="24.95" customHeight="1" x14ac:dyDescent="0.2">
      <c r="A37" s="1"/>
      <c r="B37" s="22"/>
      <c r="C37" s="23">
        <v>31</v>
      </c>
      <c r="D37" s="24"/>
      <c r="E37" s="103"/>
      <c r="F37" s="27"/>
      <c r="G37" s="24"/>
      <c r="H37" s="24"/>
      <c r="I37" s="24"/>
      <c r="J37" s="92"/>
      <c r="K37" s="27"/>
      <c r="L37" s="79"/>
      <c r="M37" s="24"/>
      <c r="N37" s="27"/>
      <c r="O37" s="27"/>
      <c r="P37" s="96"/>
      <c r="Q37" s="27"/>
      <c r="R37" s="27"/>
      <c r="S37" s="29"/>
      <c r="T37" s="26"/>
      <c r="U37" s="80"/>
      <c r="V37" s="100"/>
      <c r="W37" s="27"/>
      <c r="X37" s="24"/>
      <c r="Y37" s="28"/>
      <c r="Z37" s="28"/>
      <c r="AA37" s="21"/>
      <c r="AB37" s="5"/>
      <c r="AC37" s="5"/>
      <c r="AD37" s="5"/>
      <c r="AE37" s="5"/>
      <c r="AF37" s="5"/>
      <c r="AG37" s="5"/>
      <c r="AH37" s="5"/>
      <c r="AI37" s="5"/>
      <c r="AJ37" s="5"/>
      <c r="AK37" s="5"/>
      <c r="AL37" s="5"/>
      <c r="AM37" s="5"/>
      <c r="AN37" s="81"/>
      <c r="AO37" s="82"/>
      <c r="AP37" s="83"/>
      <c r="AQ37" s="74"/>
      <c r="AR37" s="84"/>
      <c r="AW37" s="84"/>
      <c r="BB37" s="84"/>
      <c r="BG37" s="84"/>
      <c r="BK37" s="85"/>
    </row>
    <row r="38" spans="1:63" ht="24.95" customHeight="1" x14ac:dyDescent="0.2">
      <c r="A38" s="1"/>
      <c r="B38" s="22"/>
      <c r="C38" s="23">
        <v>32</v>
      </c>
      <c r="D38" s="24"/>
      <c r="E38" s="103"/>
      <c r="F38" s="27"/>
      <c r="G38" s="24"/>
      <c r="H38" s="24"/>
      <c r="I38" s="24"/>
      <c r="J38" s="92"/>
      <c r="K38" s="27"/>
      <c r="L38" s="79"/>
      <c r="M38" s="24"/>
      <c r="N38" s="27"/>
      <c r="O38" s="27"/>
      <c r="P38" s="96"/>
      <c r="Q38" s="27"/>
      <c r="R38" s="27"/>
      <c r="S38" s="29"/>
      <c r="T38" s="26"/>
      <c r="U38" s="80"/>
      <c r="V38" s="100"/>
      <c r="W38" s="27"/>
      <c r="X38" s="24"/>
      <c r="Y38" s="28"/>
      <c r="Z38" s="28"/>
      <c r="AA38" s="21"/>
      <c r="AB38" s="5"/>
      <c r="AC38" s="5"/>
      <c r="AD38" s="5"/>
      <c r="AE38" s="5"/>
      <c r="AF38" s="5"/>
      <c r="AG38" s="5"/>
      <c r="AH38" s="5"/>
      <c r="AI38" s="5"/>
      <c r="AJ38" s="5"/>
      <c r="AK38" s="5"/>
      <c r="AL38" s="5"/>
      <c r="AM38" s="5"/>
      <c r="AN38" s="81"/>
      <c r="AO38" s="82"/>
      <c r="AP38" s="83"/>
      <c r="AQ38" s="74"/>
      <c r="AR38" s="84"/>
      <c r="AW38" s="84"/>
      <c r="BB38" s="84"/>
      <c r="BG38" s="84"/>
      <c r="BK38" s="85"/>
    </row>
    <row r="39" spans="1:63" ht="24.95" customHeight="1" x14ac:dyDescent="0.2">
      <c r="A39" s="1"/>
      <c r="B39" s="22"/>
      <c r="C39" s="23">
        <v>33</v>
      </c>
      <c r="D39" s="24"/>
      <c r="E39" s="103"/>
      <c r="F39" s="27"/>
      <c r="G39" s="24"/>
      <c r="H39" s="24"/>
      <c r="I39" s="24"/>
      <c r="J39" s="92"/>
      <c r="K39" s="27"/>
      <c r="L39" s="79"/>
      <c r="M39" s="24"/>
      <c r="N39" s="27"/>
      <c r="O39" s="27"/>
      <c r="P39" s="96"/>
      <c r="Q39" s="27"/>
      <c r="R39" s="27"/>
      <c r="S39" s="29"/>
      <c r="T39" s="26"/>
      <c r="U39" s="80"/>
      <c r="V39" s="100"/>
      <c r="W39" s="27"/>
      <c r="X39" s="24"/>
      <c r="Y39" s="28"/>
      <c r="Z39" s="28"/>
      <c r="AA39" s="21"/>
      <c r="AB39" s="5"/>
      <c r="AC39" s="5"/>
      <c r="AD39" s="5"/>
      <c r="AE39" s="5"/>
      <c r="AF39" s="5"/>
      <c r="AG39" s="5"/>
      <c r="AH39" s="5"/>
      <c r="AI39" s="5"/>
      <c r="AJ39" s="5"/>
      <c r="AK39" s="5"/>
      <c r="AL39" s="5"/>
      <c r="AM39" s="5"/>
      <c r="AN39" s="81"/>
      <c r="AO39" s="82"/>
      <c r="AP39" s="83"/>
      <c r="AQ39" s="74"/>
      <c r="AR39" s="84"/>
      <c r="AW39" s="84"/>
      <c r="BB39" s="84"/>
      <c r="BG39" s="84"/>
      <c r="BK39" s="85"/>
    </row>
    <row r="40" spans="1:63" ht="24.95" customHeight="1" x14ac:dyDescent="0.2">
      <c r="A40" s="1"/>
      <c r="B40" s="22"/>
      <c r="C40" s="23">
        <v>34</v>
      </c>
      <c r="D40" s="24"/>
      <c r="E40" s="103"/>
      <c r="F40" s="27"/>
      <c r="G40" s="24"/>
      <c r="H40" s="24"/>
      <c r="I40" s="24"/>
      <c r="J40" s="92"/>
      <c r="K40" s="27"/>
      <c r="L40" s="79"/>
      <c r="M40" s="24"/>
      <c r="N40" s="27"/>
      <c r="O40" s="27"/>
      <c r="P40" s="96"/>
      <c r="Q40" s="27"/>
      <c r="R40" s="27"/>
      <c r="S40" s="29"/>
      <c r="T40" s="26"/>
      <c r="U40" s="80"/>
      <c r="V40" s="100"/>
      <c r="W40" s="27"/>
      <c r="X40" s="24"/>
      <c r="Y40" s="28"/>
      <c r="Z40" s="28"/>
      <c r="AA40" s="21"/>
      <c r="AB40" s="5"/>
      <c r="AC40" s="5"/>
      <c r="AD40" s="5"/>
      <c r="AE40" s="5"/>
      <c r="AF40" s="5"/>
      <c r="AG40" s="5"/>
      <c r="AH40" s="5"/>
      <c r="AI40" s="5"/>
      <c r="AJ40" s="5"/>
      <c r="AK40" s="5"/>
      <c r="AL40" s="5"/>
      <c r="AM40" s="5"/>
      <c r="AN40" s="81"/>
      <c r="AO40" s="82"/>
      <c r="AP40" s="83"/>
      <c r="AQ40" s="74"/>
      <c r="AR40" s="84"/>
      <c r="AW40" s="84"/>
      <c r="BB40" s="84"/>
      <c r="BG40" s="84"/>
      <c r="BK40" s="85"/>
    </row>
    <row r="41" spans="1:63" ht="24.95" customHeight="1" x14ac:dyDescent="0.2">
      <c r="A41" s="1"/>
      <c r="B41" s="22"/>
      <c r="C41" s="23">
        <v>35</v>
      </c>
      <c r="D41" s="24"/>
      <c r="E41" s="103"/>
      <c r="F41" s="27"/>
      <c r="G41" s="24"/>
      <c r="H41" s="24"/>
      <c r="I41" s="24"/>
      <c r="J41" s="92"/>
      <c r="K41" s="27"/>
      <c r="L41" s="79"/>
      <c r="M41" s="24"/>
      <c r="N41" s="27"/>
      <c r="O41" s="27"/>
      <c r="P41" s="96"/>
      <c r="Q41" s="27"/>
      <c r="R41" s="27"/>
      <c r="S41" s="29"/>
      <c r="T41" s="26"/>
      <c r="U41" s="80"/>
      <c r="V41" s="100"/>
      <c r="W41" s="27"/>
      <c r="X41" s="24"/>
      <c r="Y41" s="28"/>
      <c r="Z41" s="28"/>
      <c r="AA41" s="21"/>
      <c r="AB41" s="5"/>
      <c r="AC41" s="5"/>
      <c r="AD41" s="5"/>
      <c r="AE41" s="5"/>
      <c r="AF41" s="5"/>
      <c r="AG41" s="5"/>
      <c r="AH41" s="5"/>
      <c r="AI41" s="5"/>
      <c r="AJ41" s="5"/>
      <c r="AK41" s="5"/>
      <c r="AL41" s="5"/>
      <c r="AM41" s="5"/>
      <c r="AN41" s="81"/>
      <c r="AO41" s="82"/>
      <c r="AP41" s="83"/>
      <c r="AQ41" s="74"/>
      <c r="AR41" s="84"/>
      <c r="AW41" s="84"/>
      <c r="BB41" s="84"/>
      <c r="BG41" s="84"/>
      <c r="BK41" s="85"/>
    </row>
    <row r="42" spans="1:63" ht="24.95" customHeight="1" x14ac:dyDescent="0.2">
      <c r="A42" s="1"/>
      <c r="B42" s="22"/>
      <c r="C42" s="23">
        <v>36</v>
      </c>
      <c r="D42" s="24"/>
      <c r="E42" s="103"/>
      <c r="F42" s="27"/>
      <c r="G42" s="24"/>
      <c r="H42" s="24"/>
      <c r="I42" s="24"/>
      <c r="J42" s="92"/>
      <c r="K42" s="27"/>
      <c r="L42" s="79"/>
      <c r="M42" s="24"/>
      <c r="N42" s="27"/>
      <c r="O42" s="27"/>
      <c r="P42" s="96"/>
      <c r="Q42" s="27"/>
      <c r="R42" s="27"/>
      <c r="S42" s="29"/>
      <c r="T42" s="26"/>
      <c r="U42" s="80"/>
      <c r="V42" s="100"/>
      <c r="W42" s="27"/>
      <c r="X42" s="24"/>
      <c r="Y42" s="28"/>
      <c r="Z42" s="28"/>
      <c r="AA42" s="21"/>
      <c r="AB42" s="5"/>
      <c r="AC42" s="5"/>
      <c r="AD42" s="5"/>
      <c r="AE42" s="5"/>
      <c r="AF42" s="5"/>
      <c r="AG42" s="5"/>
      <c r="AH42" s="5"/>
      <c r="AI42" s="5"/>
      <c r="AJ42" s="5"/>
      <c r="AK42" s="5"/>
      <c r="AL42" s="5"/>
      <c r="AM42" s="5"/>
      <c r="AN42" s="81"/>
      <c r="AO42" s="82"/>
      <c r="AP42" s="83"/>
      <c r="AQ42" s="74"/>
      <c r="AR42" s="84"/>
      <c r="AW42" s="84"/>
      <c r="BB42" s="84"/>
      <c r="BG42" s="84"/>
      <c r="BK42" s="85"/>
    </row>
    <row r="43" spans="1:63" ht="24.95" customHeight="1" x14ac:dyDescent="0.2">
      <c r="A43" s="1"/>
      <c r="B43" s="22"/>
      <c r="C43" s="23">
        <v>37</v>
      </c>
      <c r="D43" s="24"/>
      <c r="E43" s="103"/>
      <c r="F43" s="27"/>
      <c r="G43" s="24"/>
      <c r="H43" s="24"/>
      <c r="I43" s="24"/>
      <c r="J43" s="92"/>
      <c r="K43" s="27"/>
      <c r="L43" s="79"/>
      <c r="M43" s="24"/>
      <c r="N43" s="27"/>
      <c r="O43" s="27"/>
      <c r="P43" s="96"/>
      <c r="Q43" s="27"/>
      <c r="R43" s="27"/>
      <c r="S43" s="29"/>
      <c r="T43" s="26"/>
      <c r="U43" s="80"/>
      <c r="V43" s="100"/>
      <c r="W43" s="27"/>
      <c r="X43" s="24"/>
      <c r="Y43" s="28"/>
      <c r="Z43" s="28"/>
      <c r="AA43" s="21"/>
      <c r="AB43" s="5"/>
      <c r="AC43" s="5"/>
      <c r="AD43" s="5"/>
      <c r="AE43" s="5"/>
      <c r="AF43" s="5"/>
      <c r="AG43" s="5"/>
      <c r="AH43" s="5"/>
      <c r="AI43" s="5"/>
      <c r="AJ43" s="5"/>
      <c r="AK43" s="5"/>
      <c r="AL43" s="5"/>
      <c r="AM43" s="5"/>
      <c r="AN43" s="81"/>
      <c r="AO43" s="82"/>
      <c r="AP43" s="83"/>
      <c r="AQ43" s="74"/>
      <c r="AR43" s="84"/>
      <c r="AW43" s="84"/>
      <c r="BB43" s="84"/>
      <c r="BG43" s="84"/>
      <c r="BK43" s="85"/>
    </row>
    <row r="44" spans="1:63" ht="24.95" customHeight="1" x14ac:dyDescent="0.2">
      <c r="A44" s="1"/>
      <c r="B44" s="22"/>
      <c r="C44" s="23">
        <v>38</v>
      </c>
      <c r="D44" s="24"/>
      <c r="E44" s="103"/>
      <c r="F44" s="27"/>
      <c r="G44" s="24"/>
      <c r="H44" s="24"/>
      <c r="I44" s="24"/>
      <c r="J44" s="92"/>
      <c r="K44" s="27"/>
      <c r="L44" s="79"/>
      <c r="M44" s="24"/>
      <c r="N44" s="27"/>
      <c r="O44" s="27"/>
      <c r="P44" s="96"/>
      <c r="Q44" s="27"/>
      <c r="R44" s="27"/>
      <c r="S44" s="29"/>
      <c r="T44" s="26"/>
      <c r="U44" s="80"/>
      <c r="V44" s="100"/>
      <c r="W44" s="27"/>
      <c r="X44" s="24"/>
      <c r="Y44" s="28"/>
      <c r="Z44" s="28"/>
      <c r="AA44" s="21"/>
      <c r="AB44" s="5"/>
      <c r="AC44" s="5"/>
      <c r="AD44" s="5"/>
      <c r="AE44" s="5"/>
      <c r="AF44" s="5"/>
      <c r="AG44" s="5"/>
      <c r="AH44" s="5"/>
      <c r="AI44" s="5"/>
      <c r="AJ44" s="5"/>
      <c r="AK44" s="5"/>
      <c r="AL44" s="5"/>
      <c r="AM44" s="5"/>
      <c r="AN44" s="81"/>
      <c r="AO44" s="82"/>
      <c r="AP44" s="83"/>
      <c r="AQ44" s="74"/>
      <c r="AR44" s="84"/>
      <c r="AW44" s="84"/>
      <c r="BB44" s="84"/>
      <c r="BG44" s="84"/>
      <c r="BK44" s="85"/>
    </row>
    <row r="45" spans="1:63" ht="24.95" customHeight="1" x14ac:dyDescent="0.2">
      <c r="A45" s="1"/>
      <c r="B45" s="22"/>
      <c r="C45" s="23">
        <v>39</v>
      </c>
      <c r="D45" s="24"/>
      <c r="E45" s="103"/>
      <c r="F45" s="27"/>
      <c r="G45" s="24"/>
      <c r="H45" s="24"/>
      <c r="I45" s="24"/>
      <c r="J45" s="92"/>
      <c r="K45" s="27"/>
      <c r="L45" s="79"/>
      <c r="M45" s="24"/>
      <c r="N45" s="27"/>
      <c r="O45" s="27"/>
      <c r="P45" s="96"/>
      <c r="Q45" s="27"/>
      <c r="R45" s="27"/>
      <c r="S45" s="29"/>
      <c r="T45" s="26"/>
      <c r="U45" s="80"/>
      <c r="V45" s="100"/>
      <c r="W45" s="27"/>
      <c r="X45" s="24"/>
      <c r="Y45" s="28"/>
      <c r="Z45" s="28"/>
      <c r="AA45" s="21"/>
      <c r="AB45" s="5"/>
      <c r="AC45" s="5"/>
      <c r="AD45" s="5"/>
      <c r="AE45" s="5"/>
      <c r="AF45" s="5"/>
      <c r="AG45" s="5"/>
      <c r="AH45" s="5"/>
      <c r="AI45" s="5"/>
      <c r="AJ45" s="5"/>
      <c r="AK45" s="5"/>
      <c r="AL45" s="5"/>
      <c r="AM45" s="5"/>
      <c r="AN45" s="81"/>
      <c r="AO45" s="82"/>
      <c r="AP45" s="83"/>
      <c r="AQ45" s="74"/>
      <c r="AR45" s="84"/>
      <c r="AW45" s="84"/>
      <c r="BB45" s="84"/>
      <c r="BG45" s="84"/>
      <c r="BK45" s="85"/>
    </row>
    <row r="46" spans="1:63" ht="24.95" customHeight="1" x14ac:dyDescent="0.2">
      <c r="A46" s="1"/>
      <c r="B46" s="22"/>
      <c r="C46" s="23">
        <v>40</v>
      </c>
      <c r="D46" s="24"/>
      <c r="E46" s="103"/>
      <c r="F46" s="27"/>
      <c r="G46" s="24"/>
      <c r="H46" s="24"/>
      <c r="I46" s="24"/>
      <c r="J46" s="92"/>
      <c r="K46" s="27"/>
      <c r="L46" s="79"/>
      <c r="M46" s="24"/>
      <c r="N46" s="27"/>
      <c r="O46" s="27"/>
      <c r="P46" s="96"/>
      <c r="Q46" s="27"/>
      <c r="R46" s="27"/>
      <c r="S46" s="29"/>
      <c r="T46" s="26"/>
      <c r="U46" s="80"/>
      <c r="V46" s="100"/>
      <c r="W46" s="27"/>
      <c r="X46" s="24"/>
      <c r="Y46" s="28"/>
      <c r="Z46" s="28"/>
      <c r="AA46" s="21"/>
      <c r="AB46" s="5"/>
      <c r="AC46" s="5"/>
      <c r="AD46" s="5"/>
      <c r="AE46" s="5"/>
      <c r="AF46" s="5"/>
      <c r="AG46" s="5"/>
      <c r="AH46" s="5"/>
      <c r="AI46" s="5"/>
      <c r="AJ46" s="5"/>
      <c r="AK46" s="5"/>
      <c r="AL46" s="5"/>
      <c r="AM46" s="5"/>
      <c r="AN46" s="81"/>
      <c r="AO46" s="82"/>
      <c r="AP46" s="83"/>
      <c r="AQ46" s="74"/>
      <c r="AR46" s="84"/>
      <c r="AW46" s="84"/>
      <c r="BB46" s="84"/>
      <c r="BG46" s="84"/>
      <c r="BK46" s="85"/>
    </row>
    <row r="47" spans="1:63" ht="24.95" customHeight="1" x14ac:dyDescent="0.2">
      <c r="A47" s="1"/>
      <c r="B47" s="22"/>
      <c r="C47" s="23">
        <v>41</v>
      </c>
      <c r="D47" s="24"/>
      <c r="E47" s="103"/>
      <c r="F47" s="27"/>
      <c r="G47" s="24"/>
      <c r="H47" s="24"/>
      <c r="I47" s="24"/>
      <c r="J47" s="92"/>
      <c r="K47" s="27"/>
      <c r="L47" s="79"/>
      <c r="M47" s="24"/>
      <c r="N47" s="27"/>
      <c r="O47" s="27"/>
      <c r="P47" s="96"/>
      <c r="Q47" s="27"/>
      <c r="R47" s="27"/>
      <c r="S47" s="29"/>
      <c r="T47" s="26"/>
      <c r="U47" s="80"/>
      <c r="V47" s="100"/>
      <c r="W47" s="27"/>
      <c r="X47" s="24"/>
      <c r="Y47" s="28"/>
      <c r="Z47" s="28"/>
      <c r="AA47" s="21"/>
      <c r="AB47" s="5"/>
      <c r="AC47" s="5"/>
      <c r="AD47" s="5"/>
      <c r="AE47" s="5"/>
      <c r="AF47" s="5"/>
      <c r="AG47" s="5"/>
      <c r="AH47" s="5"/>
      <c r="AI47" s="5"/>
      <c r="AJ47" s="5"/>
      <c r="AK47" s="5"/>
      <c r="AL47" s="5"/>
      <c r="AM47" s="5"/>
      <c r="AN47" s="81"/>
      <c r="AO47" s="82"/>
      <c r="AP47" s="83"/>
      <c r="AQ47" s="74"/>
      <c r="AR47" s="84"/>
      <c r="AW47" s="84"/>
      <c r="BB47" s="84"/>
      <c r="BG47" s="84"/>
      <c r="BK47" s="85"/>
    </row>
    <row r="48" spans="1:63" ht="24.95" customHeight="1" x14ac:dyDescent="0.2">
      <c r="A48" s="1"/>
      <c r="B48" s="22"/>
      <c r="C48" s="23">
        <v>42</v>
      </c>
      <c r="D48" s="24"/>
      <c r="E48" s="103"/>
      <c r="F48" s="27"/>
      <c r="G48" s="24"/>
      <c r="H48" s="24"/>
      <c r="I48" s="24"/>
      <c r="J48" s="92"/>
      <c r="K48" s="27"/>
      <c r="L48" s="79"/>
      <c r="M48" s="24"/>
      <c r="N48" s="27"/>
      <c r="O48" s="27"/>
      <c r="P48" s="96"/>
      <c r="Q48" s="27"/>
      <c r="R48" s="27"/>
      <c r="S48" s="29"/>
      <c r="T48" s="26"/>
      <c r="U48" s="80"/>
      <c r="V48" s="100"/>
      <c r="W48" s="27"/>
      <c r="X48" s="24"/>
      <c r="Y48" s="28"/>
      <c r="Z48" s="28"/>
      <c r="AA48" s="21"/>
      <c r="AB48" s="5"/>
      <c r="AC48" s="5"/>
      <c r="AD48" s="5"/>
      <c r="AE48" s="5"/>
      <c r="AF48" s="5"/>
      <c r="AG48" s="5"/>
      <c r="AH48" s="5"/>
      <c r="AI48" s="5"/>
      <c r="AJ48" s="5"/>
      <c r="AK48" s="5"/>
      <c r="AL48" s="5"/>
      <c r="AM48" s="5"/>
      <c r="AN48" s="81"/>
      <c r="AO48" s="82"/>
      <c r="AP48" s="83"/>
      <c r="AQ48" s="74"/>
      <c r="AR48" s="84"/>
      <c r="AW48" s="84"/>
      <c r="BB48" s="84"/>
      <c r="BG48" s="84"/>
      <c r="BK48" s="85"/>
    </row>
    <row r="49" spans="1:63" ht="24.95" customHeight="1" x14ac:dyDescent="0.2">
      <c r="A49" s="1"/>
      <c r="B49" s="22"/>
      <c r="C49" s="23">
        <v>43</v>
      </c>
      <c r="D49" s="24"/>
      <c r="E49" s="103"/>
      <c r="F49" s="27"/>
      <c r="G49" s="24"/>
      <c r="H49" s="24"/>
      <c r="I49" s="24"/>
      <c r="J49" s="92"/>
      <c r="K49" s="27"/>
      <c r="L49" s="79"/>
      <c r="M49" s="24"/>
      <c r="N49" s="27"/>
      <c r="O49" s="27"/>
      <c r="P49" s="96"/>
      <c r="Q49" s="27"/>
      <c r="R49" s="27"/>
      <c r="S49" s="29"/>
      <c r="T49" s="26"/>
      <c r="U49" s="80"/>
      <c r="V49" s="100"/>
      <c r="W49" s="27"/>
      <c r="X49" s="24"/>
      <c r="Y49" s="28"/>
      <c r="Z49" s="28"/>
      <c r="AA49" s="21"/>
      <c r="AB49" s="5"/>
      <c r="AC49" s="5"/>
      <c r="AD49" s="5"/>
      <c r="AE49" s="5"/>
      <c r="AF49" s="5"/>
      <c r="AG49" s="5"/>
      <c r="AH49" s="5"/>
      <c r="AI49" s="5"/>
      <c r="AJ49" s="5"/>
      <c r="AK49" s="5"/>
      <c r="AL49" s="5"/>
      <c r="AM49" s="5"/>
      <c r="AN49" s="81"/>
      <c r="AO49" s="82"/>
      <c r="AP49" s="83"/>
      <c r="AQ49" s="74"/>
      <c r="AR49" s="84"/>
      <c r="AW49" s="84"/>
      <c r="BB49" s="84"/>
      <c r="BG49" s="84"/>
      <c r="BK49" s="85"/>
    </row>
    <row r="50" spans="1:63" ht="24.95" customHeight="1" x14ac:dyDescent="0.2">
      <c r="A50" s="1"/>
      <c r="B50" s="22"/>
      <c r="C50" s="23">
        <v>44</v>
      </c>
      <c r="D50" s="24"/>
      <c r="E50" s="103"/>
      <c r="F50" s="27"/>
      <c r="G50" s="24"/>
      <c r="H50" s="24"/>
      <c r="I50" s="24"/>
      <c r="J50" s="92"/>
      <c r="K50" s="27"/>
      <c r="L50" s="79"/>
      <c r="M50" s="24"/>
      <c r="N50" s="27"/>
      <c r="O50" s="27"/>
      <c r="P50" s="96"/>
      <c r="Q50" s="27"/>
      <c r="R50" s="27"/>
      <c r="S50" s="29"/>
      <c r="T50" s="26"/>
      <c r="U50" s="80"/>
      <c r="V50" s="100"/>
      <c r="W50" s="27"/>
      <c r="X50" s="24"/>
      <c r="Y50" s="28"/>
      <c r="Z50" s="28"/>
      <c r="AA50" s="21"/>
      <c r="AB50" s="5"/>
      <c r="AC50" s="5"/>
      <c r="AD50" s="5"/>
      <c r="AE50" s="5"/>
      <c r="AF50" s="5"/>
      <c r="AG50" s="5"/>
      <c r="AH50" s="5"/>
      <c r="AI50" s="5"/>
      <c r="AJ50" s="5"/>
      <c r="AK50" s="5"/>
      <c r="AL50" s="5"/>
      <c r="AM50" s="5"/>
      <c r="AN50" s="81"/>
      <c r="AO50" s="82"/>
      <c r="AP50" s="83"/>
      <c r="AQ50" s="74"/>
      <c r="AR50" s="84"/>
      <c r="AW50" s="84"/>
      <c r="BB50" s="84"/>
      <c r="BG50" s="84"/>
      <c r="BK50" s="85"/>
    </row>
    <row r="51" spans="1:63" ht="24.95" customHeight="1" x14ac:dyDescent="0.2">
      <c r="A51" s="1"/>
      <c r="B51" s="22"/>
      <c r="C51" s="23">
        <v>45</v>
      </c>
      <c r="D51" s="24"/>
      <c r="E51" s="103"/>
      <c r="F51" s="27"/>
      <c r="G51" s="24"/>
      <c r="H51" s="24"/>
      <c r="I51" s="24"/>
      <c r="J51" s="92"/>
      <c r="K51" s="27"/>
      <c r="L51" s="79"/>
      <c r="M51" s="24"/>
      <c r="N51" s="27"/>
      <c r="O51" s="27"/>
      <c r="P51" s="96"/>
      <c r="Q51" s="27"/>
      <c r="R51" s="27"/>
      <c r="S51" s="29"/>
      <c r="T51" s="26"/>
      <c r="U51" s="80"/>
      <c r="V51" s="100"/>
      <c r="W51" s="27"/>
      <c r="X51" s="24"/>
      <c r="Y51" s="28"/>
      <c r="Z51" s="28"/>
      <c r="AA51" s="21"/>
      <c r="AB51" s="5"/>
      <c r="AC51" s="5"/>
      <c r="AD51" s="5"/>
      <c r="AE51" s="5"/>
      <c r="AF51" s="5"/>
      <c r="AG51" s="5"/>
      <c r="AH51" s="5"/>
      <c r="AI51" s="5"/>
      <c r="AJ51" s="5"/>
      <c r="AK51" s="5"/>
      <c r="AL51" s="5"/>
      <c r="AM51" s="5"/>
      <c r="AN51" s="81"/>
      <c r="AO51" s="82"/>
      <c r="AP51" s="83"/>
      <c r="AQ51" s="74"/>
      <c r="AR51" s="84"/>
      <c r="AW51" s="84"/>
      <c r="BB51" s="84"/>
      <c r="BG51" s="84"/>
      <c r="BK51" s="85"/>
    </row>
    <row r="52" spans="1:63" ht="24.95" customHeight="1" x14ac:dyDescent="0.2">
      <c r="A52" s="1"/>
      <c r="B52" s="22"/>
      <c r="C52" s="23">
        <v>46</v>
      </c>
      <c r="D52" s="24"/>
      <c r="E52" s="103"/>
      <c r="F52" s="27"/>
      <c r="G52" s="24"/>
      <c r="H52" s="24"/>
      <c r="I52" s="24"/>
      <c r="J52" s="92"/>
      <c r="K52" s="27"/>
      <c r="L52" s="79"/>
      <c r="M52" s="24"/>
      <c r="N52" s="27"/>
      <c r="O52" s="27"/>
      <c r="P52" s="96"/>
      <c r="Q52" s="27"/>
      <c r="R52" s="27"/>
      <c r="S52" s="29"/>
      <c r="T52" s="26"/>
      <c r="U52" s="80"/>
      <c r="V52" s="100"/>
      <c r="W52" s="27"/>
      <c r="X52" s="24"/>
      <c r="Y52" s="28"/>
      <c r="Z52" s="28"/>
      <c r="AA52" s="21"/>
      <c r="AB52" s="5"/>
      <c r="AC52" s="5"/>
      <c r="AD52" s="5"/>
      <c r="AE52" s="5"/>
      <c r="AF52" s="5"/>
      <c r="AG52" s="5"/>
      <c r="AH52" s="5"/>
      <c r="AI52" s="5"/>
      <c r="AJ52" s="5"/>
      <c r="AK52" s="5"/>
      <c r="AL52" s="5"/>
      <c r="AM52" s="5"/>
      <c r="AN52" s="81"/>
      <c r="AO52" s="82"/>
      <c r="AP52" s="83"/>
      <c r="AQ52" s="74"/>
      <c r="AR52" s="84"/>
      <c r="AW52" s="84"/>
      <c r="BB52" s="84"/>
      <c r="BG52" s="84"/>
      <c r="BK52" s="85"/>
    </row>
    <row r="53" spans="1:63" ht="24.95" customHeight="1" x14ac:dyDescent="0.2">
      <c r="A53" s="1"/>
      <c r="B53" s="22"/>
      <c r="C53" s="23">
        <v>47</v>
      </c>
      <c r="D53" s="24"/>
      <c r="E53" s="103"/>
      <c r="F53" s="27"/>
      <c r="G53" s="24"/>
      <c r="H53" s="24"/>
      <c r="I53" s="24"/>
      <c r="J53" s="92"/>
      <c r="K53" s="27"/>
      <c r="L53" s="79"/>
      <c r="M53" s="24"/>
      <c r="N53" s="27"/>
      <c r="O53" s="27"/>
      <c r="P53" s="96"/>
      <c r="Q53" s="27"/>
      <c r="R53" s="27"/>
      <c r="S53" s="29"/>
      <c r="T53" s="26"/>
      <c r="U53" s="80"/>
      <c r="V53" s="100"/>
      <c r="W53" s="27"/>
      <c r="X53" s="24"/>
      <c r="Y53" s="28"/>
      <c r="Z53" s="28"/>
      <c r="AA53" s="21"/>
      <c r="AB53" s="5"/>
      <c r="AC53" s="5"/>
      <c r="AD53" s="5"/>
      <c r="AE53" s="5"/>
      <c r="AF53" s="5"/>
      <c r="AG53" s="5"/>
      <c r="AH53" s="5"/>
      <c r="AI53" s="5"/>
      <c r="AJ53" s="5"/>
      <c r="AK53" s="5"/>
      <c r="AL53" s="5"/>
      <c r="AM53" s="5"/>
      <c r="AN53" s="81"/>
      <c r="AO53" s="82"/>
      <c r="AP53" s="83"/>
      <c r="AQ53" s="74"/>
      <c r="AR53" s="84"/>
      <c r="AW53" s="84"/>
      <c r="BB53" s="84"/>
      <c r="BG53" s="84"/>
      <c r="BK53" s="85"/>
    </row>
    <row r="54" spans="1:63" ht="24.95" customHeight="1" x14ac:dyDescent="0.2">
      <c r="A54" s="1"/>
      <c r="B54" s="22"/>
      <c r="C54" s="23">
        <v>48</v>
      </c>
      <c r="D54" s="24"/>
      <c r="E54" s="103"/>
      <c r="F54" s="27"/>
      <c r="G54" s="24"/>
      <c r="H54" s="24"/>
      <c r="I54" s="24"/>
      <c r="J54" s="92"/>
      <c r="K54" s="27"/>
      <c r="L54" s="79"/>
      <c r="M54" s="24"/>
      <c r="N54" s="27"/>
      <c r="O54" s="27"/>
      <c r="P54" s="96"/>
      <c r="Q54" s="27"/>
      <c r="R54" s="27"/>
      <c r="S54" s="29"/>
      <c r="T54" s="26"/>
      <c r="U54" s="80"/>
      <c r="V54" s="100"/>
      <c r="W54" s="27"/>
      <c r="X54" s="24"/>
      <c r="Y54" s="28"/>
      <c r="Z54" s="28"/>
      <c r="AA54" s="21"/>
      <c r="AB54" s="5"/>
      <c r="AC54" s="5"/>
      <c r="AD54" s="5"/>
      <c r="AE54" s="5"/>
      <c r="AF54" s="5"/>
      <c r="AG54" s="5"/>
      <c r="AH54" s="5"/>
      <c r="AI54" s="5"/>
      <c r="AJ54" s="5"/>
      <c r="AK54" s="5"/>
      <c r="AL54" s="5"/>
      <c r="AM54" s="5"/>
      <c r="AN54" s="81"/>
      <c r="AO54" s="82"/>
      <c r="AP54" s="83"/>
      <c r="AQ54" s="74"/>
      <c r="AR54" s="84"/>
      <c r="AW54" s="84"/>
      <c r="BB54" s="84"/>
      <c r="BG54" s="84"/>
      <c r="BK54" s="85"/>
    </row>
    <row r="55" spans="1:63" ht="24.95" customHeight="1" x14ac:dyDescent="0.2">
      <c r="A55" s="1"/>
      <c r="B55" s="22"/>
      <c r="C55" s="23">
        <v>49</v>
      </c>
      <c r="D55" s="24"/>
      <c r="E55" s="103"/>
      <c r="F55" s="27"/>
      <c r="G55" s="24"/>
      <c r="H55" s="24"/>
      <c r="I55" s="24"/>
      <c r="J55" s="92"/>
      <c r="K55" s="27"/>
      <c r="L55" s="79"/>
      <c r="M55" s="24"/>
      <c r="N55" s="27"/>
      <c r="O55" s="27"/>
      <c r="P55" s="96"/>
      <c r="Q55" s="27"/>
      <c r="R55" s="27"/>
      <c r="S55" s="29"/>
      <c r="T55" s="26"/>
      <c r="U55" s="80"/>
      <c r="V55" s="100"/>
      <c r="W55" s="27"/>
      <c r="X55" s="24"/>
      <c r="Y55" s="28"/>
      <c r="Z55" s="28"/>
      <c r="AA55" s="21"/>
      <c r="AB55" s="5"/>
      <c r="AC55" s="5"/>
      <c r="AD55" s="5"/>
      <c r="AE55" s="5"/>
      <c r="AF55" s="5"/>
      <c r="AG55" s="5"/>
      <c r="AH55" s="5"/>
      <c r="AI55" s="5"/>
      <c r="AJ55" s="5"/>
      <c r="AK55" s="5"/>
      <c r="AL55" s="5"/>
      <c r="AM55" s="5"/>
      <c r="AN55" s="81"/>
      <c r="AO55" s="82"/>
      <c r="AP55" s="83"/>
      <c r="AQ55" s="74"/>
      <c r="AR55" s="84"/>
      <c r="AW55" s="84"/>
      <c r="BB55" s="84"/>
      <c r="BG55" s="84"/>
      <c r="BK55" s="85"/>
    </row>
    <row r="56" spans="1:63" ht="24.95" customHeight="1" x14ac:dyDescent="0.2">
      <c r="A56" s="1"/>
      <c r="B56" s="22"/>
      <c r="C56" s="23">
        <v>50</v>
      </c>
      <c r="D56" s="24"/>
      <c r="E56" s="103"/>
      <c r="F56" s="27"/>
      <c r="G56" s="24"/>
      <c r="H56" s="24"/>
      <c r="I56" s="24"/>
      <c r="J56" s="92"/>
      <c r="K56" s="27"/>
      <c r="L56" s="79"/>
      <c r="M56" s="24"/>
      <c r="N56" s="27"/>
      <c r="O56" s="27"/>
      <c r="P56" s="96"/>
      <c r="Q56" s="27"/>
      <c r="R56" s="27"/>
      <c r="S56" s="29"/>
      <c r="T56" s="26"/>
      <c r="U56" s="80"/>
      <c r="V56" s="100"/>
      <c r="W56" s="27"/>
      <c r="X56" s="24"/>
      <c r="Y56" s="28"/>
      <c r="Z56" s="28"/>
      <c r="AA56" s="21"/>
      <c r="AB56" s="5"/>
      <c r="AC56" s="5"/>
      <c r="AD56" s="5"/>
      <c r="AE56" s="5"/>
      <c r="AF56" s="5"/>
      <c r="AG56" s="5"/>
      <c r="AH56" s="5"/>
      <c r="AI56" s="5"/>
      <c r="AJ56" s="5"/>
      <c r="AK56" s="5"/>
      <c r="AL56" s="5"/>
      <c r="AM56" s="5"/>
      <c r="AN56" s="81"/>
      <c r="AO56" s="82"/>
      <c r="AP56" s="83"/>
      <c r="AQ56" s="74"/>
      <c r="AR56" s="84"/>
      <c r="AW56" s="84"/>
      <c r="BB56" s="84"/>
      <c r="BG56" s="84"/>
      <c r="BK56" s="85"/>
    </row>
    <row r="57" spans="1:63" ht="24.95" customHeight="1" x14ac:dyDescent="0.2">
      <c r="A57" s="1"/>
      <c r="B57" s="22"/>
      <c r="C57" s="23">
        <v>51</v>
      </c>
      <c r="D57" s="24"/>
      <c r="E57" s="103"/>
      <c r="F57" s="27"/>
      <c r="G57" s="24"/>
      <c r="H57" s="24"/>
      <c r="I57" s="24"/>
      <c r="J57" s="92"/>
      <c r="K57" s="27"/>
      <c r="L57" s="79"/>
      <c r="M57" s="24"/>
      <c r="N57" s="27"/>
      <c r="O57" s="27"/>
      <c r="P57" s="96"/>
      <c r="Q57" s="27"/>
      <c r="R57" s="27"/>
      <c r="S57" s="29"/>
      <c r="T57" s="26"/>
      <c r="U57" s="80"/>
      <c r="V57" s="100"/>
      <c r="W57" s="27"/>
      <c r="X57" s="24"/>
      <c r="Y57" s="28"/>
      <c r="Z57" s="28"/>
      <c r="AA57" s="21"/>
      <c r="AB57" s="5"/>
      <c r="AC57" s="5"/>
      <c r="AD57" s="5"/>
      <c r="AE57" s="5"/>
      <c r="AF57" s="5"/>
      <c r="AG57" s="5"/>
      <c r="AH57" s="5"/>
      <c r="AI57" s="5"/>
      <c r="AJ57" s="5"/>
      <c r="AK57" s="5"/>
      <c r="AL57" s="5"/>
      <c r="AM57" s="5"/>
      <c r="AN57" s="81"/>
      <c r="AO57" s="82"/>
      <c r="AP57" s="83"/>
      <c r="AQ57" s="74"/>
      <c r="AR57" s="84"/>
      <c r="AW57" s="84"/>
      <c r="BB57" s="84"/>
      <c r="BG57" s="84"/>
      <c r="BK57" s="85"/>
    </row>
    <row r="58" spans="1:63" ht="24.95" customHeight="1" x14ac:dyDescent="0.2">
      <c r="A58" s="1"/>
      <c r="B58" s="22"/>
      <c r="C58" s="23">
        <v>52</v>
      </c>
      <c r="D58" s="24"/>
      <c r="E58" s="103"/>
      <c r="F58" s="27"/>
      <c r="G58" s="24"/>
      <c r="H58" s="24"/>
      <c r="I58" s="24"/>
      <c r="J58" s="92"/>
      <c r="K58" s="27"/>
      <c r="L58" s="79"/>
      <c r="M58" s="24"/>
      <c r="N58" s="27"/>
      <c r="O58" s="27"/>
      <c r="P58" s="96"/>
      <c r="Q58" s="27"/>
      <c r="R58" s="27"/>
      <c r="S58" s="29"/>
      <c r="T58" s="26"/>
      <c r="U58" s="80"/>
      <c r="V58" s="100"/>
      <c r="W58" s="27"/>
      <c r="X58" s="24"/>
      <c r="Y58" s="28"/>
      <c r="Z58" s="28"/>
      <c r="AA58" s="21"/>
      <c r="AB58" s="5"/>
      <c r="AC58" s="5"/>
      <c r="AD58" s="5"/>
      <c r="AE58" s="5"/>
      <c r="AF58" s="5"/>
      <c r="AG58" s="5"/>
      <c r="AH58" s="5"/>
      <c r="AI58" s="5"/>
      <c r="AJ58" s="5"/>
      <c r="AK58" s="5"/>
      <c r="AL58" s="5"/>
      <c r="AM58" s="5"/>
      <c r="AN58" s="81"/>
      <c r="AO58" s="82"/>
      <c r="AP58" s="83"/>
      <c r="AQ58" s="74"/>
      <c r="AR58" s="84"/>
      <c r="AW58" s="84"/>
      <c r="BB58" s="84"/>
      <c r="BG58" s="84"/>
      <c r="BK58" s="85"/>
    </row>
    <row r="59" spans="1:63" ht="24.95" customHeight="1" x14ac:dyDescent="0.2">
      <c r="A59" s="1"/>
      <c r="B59" s="22"/>
      <c r="C59" s="23">
        <v>53</v>
      </c>
      <c r="D59" s="24"/>
      <c r="E59" s="103"/>
      <c r="F59" s="27"/>
      <c r="G59" s="24"/>
      <c r="H59" s="24"/>
      <c r="I59" s="24"/>
      <c r="J59" s="92"/>
      <c r="K59" s="27"/>
      <c r="L59" s="79"/>
      <c r="M59" s="24"/>
      <c r="N59" s="27"/>
      <c r="O59" s="27"/>
      <c r="P59" s="96"/>
      <c r="Q59" s="27"/>
      <c r="R59" s="27"/>
      <c r="S59" s="29"/>
      <c r="T59" s="26"/>
      <c r="U59" s="80"/>
      <c r="V59" s="100"/>
      <c r="W59" s="27"/>
      <c r="X59" s="24"/>
      <c r="Y59" s="28"/>
      <c r="Z59" s="28"/>
      <c r="AA59" s="21"/>
      <c r="AB59" s="5"/>
      <c r="AC59" s="5"/>
      <c r="AD59" s="5"/>
      <c r="AE59" s="5"/>
      <c r="AF59" s="5"/>
      <c r="AG59" s="5"/>
      <c r="AH59" s="5"/>
      <c r="AI59" s="5"/>
      <c r="AJ59" s="5"/>
      <c r="AK59" s="5"/>
      <c r="AL59" s="5"/>
      <c r="AM59" s="5"/>
      <c r="AN59" s="81"/>
      <c r="AO59" s="82"/>
      <c r="AP59" s="83"/>
      <c r="AQ59" s="74"/>
      <c r="AR59" s="84"/>
      <c r="AW59" s="84"/>
      <c r="BB59" s="84"/>
      <c r="BG59" s="84"/>
      <c r="BK59" s="85"/>
    </row>
    <row r="60" spans="1:63" ht="24.95" customHeight="1" x14ac:dyDescent="0.2">
      <c r="A60" s="1"/>
      <c r="B60" s="22"/>
      <c r="C60" s="23">
        <v>54</v>
      </c>
      <c r="D60" s="24"/>
      <c r="E60" s="103"/>
      <c r="F60" s="27"/>
      <c r="G60" s="24"/>
      <c r="H60" s="24"/>
      <c r="I60" s="24"/>
      <c r="J60" s="92"/>
      <c r="K60" s="27"/>
      <c r="L60" s="79"/>
      <c r="M60" s="24"/>
      <c r="N60" s="27"/>
      <c r="O60" s="27"/>
      <c r="P60" s="96"/>
      <c r="Q60" s="27"/>
      <c r="R60" s="27"/>
      <c r="S60" s="29"/>
      <c r="T60" s="26"/>
      <c r="U60" s="80"/>
      <c r="V60" s="100"/>
      <c r="W60" s="27"/>
      <c r="X60" s="24"/>
      <c r="Y60" s="28"/>
      <c r="Z60" s="28"/>
      <c r="AA60" s="21"/>
      <c r="AB60" s="5"/>
      <c r="AC60" s="5"/>
      <c r="AD60" s="5"/>
      <c r="AE60" s="5"/>
      <c r="AF60" s="5"/>
      <c r="AG60" s="5"/>
      <c r="AH60" s="5"/>
      <c r="AI60" s="5"/>
      <c r="AJ60" s="5"/>
      <c r="AK60" s="5"/>
      <c r="AL60" s="5"/>
      <c r="AM60" s="5"/>
      <c r="AN60" s="81"/>
      <c r="AO60" s="82"/>
      <c r="AP60" s="83"/>
      <c r="AQ60" s="74"/>
      <c r="AR60" s="84"/>
      <c r="AW60" s="84"/>
      <c r="BB60" s="84"/>
      <c r="BG60" s="84"/>
      <c r="BK60" s="85"/>
    </row>
    <row r="61" spans="1:63" ht="24.95" customHeight="1" x14ac:dyDescent="0.2">
      <c r="A61" s="1"/>
      <c r="B61" s="22"/>
      <c r="C61" s="23">
        <v>55</v>
      </c>
      <c r="D61" s="24"/>
      <c r="E61" s="103"/>
      <c r="F61" s="27"/>
      <c r="G61" s="24"/>
      <c r="H61" s="24"/>
      <c r="I61" s="24"/>
      <c r="J61" s="92"/>
      <c r="K61" s="27"/>
      <c r="L61" s="79"/>
      <c r="M61" s="24"/>
      <c r="N61" s="27"/>
      <c r="O61" s="27"/>
      <c r="P61" s="96"/>
      <c r="Q61" s="27"/>
      <c r="R61" s="27"/>
      <c r="S61" s="29"/>
      <c r="T61" s="26"/>
      <c r="U61" s="80"/>
      <c r="V61" s="100"/>
      <c r="W61" s="27"/>
      <c r="X61" s="24"/>
      <c r="Y61" s="28"/>
      <c r="Z61" s="28"/>
      <c r="AA61" s="21"/>
      <c r="AB61" s="5"/>
      <c r="AC61" s="5"/>
      <c r="AD61" s="5"/>
      <c r="AE61" s="5"/>
      <c r="AF61" s="5"/>
      <c r="AG61" s="5"/>
      <c r="AH61" s="5"/>
      <c r="AI61" s="5"/>
      <c r="AJ61" s="5"/>
      <c r="AK61" s="5"/>
      <c r="AL61" s="5"/>
      <c r="AM61" s="5"/>
      <c r="AN61" s="81"/>
      <c r="AO61" s="82"/>
      <c r="AP61" s="83"/>
      <c r="AQ61" s="74"/>
      <c r="AR61" s="84"/>
      <c r="AW61" s="84"/>
      <c r="BB61" s="84"/>
      <c r="BG61" s="84"/>
      <c r="BK61" s="85"/>
    </row>
    <row r="62" spans="1:63" ht="24.95" customHeight="1" x14ac:dyDescent="0.2">
      <c r="A62" s="1"/>
      <c r="B62" s="22"/>
      <c r="C62" s="23">
        <v>56</v>
      </c>
      <c r="D62" s="24"/>
      <c r="E62" s="103"/>
      <c r="F62" s="27"/>
      <c r="G62" s="24"/>
      <c r="H62" s="24"/>
      <c r="I62" s="24"/>
      <c r="J62" s="92"/>
      <c r="K62" s="27"/>
      <c r="L62" s="79"/>
      <c r="M62" s="24"/>
      <c r="N62" s="27"/>
      <c r="O62" s="27"/>
      <c r="P62" s="96"/>
      <c r="Q62" s="27"/>
      <c r="R62" s="27"/>
      <c r="S62" s="29"/>
      <c r="T62" s="26"/>
      <c r="U62" s="80"/>
      <c r="V62" s="100"/>
      <c r="W62" s="27"/>
      <c r="X62" s="24"/>
      <c r="Y62" s="28"/>
      <c r="Z62" s="28"/>
      <c r="AA62" s="21"/>
      <c r="AB62" s="5"/>
      <c r="AC62" s="5"/>
      <c r="AD62" s="5"/>
      <c r="AE62" s="5"/>
      <c r="AF62" s="5"/>
      <c r="AG62" s="5"/>
      <c r="AH62" s="5"/>
      <c r="AI62" s="5"/>
      <c r="AJ62" s="5"/>
      <c r="AK62" s="5"/>
      <c r="AL62" s="5"/>
      <c r="AM62" s="5"/>
      <c r="AN62" s="81"/>
      <c r="AO62" s="82"/>
      <c r="AP62" s="83"/>
      <c r="AQ62" s="74"/>
      <c r="AR62" s="84"/>
      <c r="AW62" s="84"/>
      <c r="BB62" s="84"/>
      <c r="BG62" s="84"/>
      <c r="BK62" s="85"/>
    </row>
    <row r="63" spans="1:63" ht="24.95" customHeight="1" x14ac:dyDescent="0.2">
      <c r="A63" s="1"/>
      <c r="B63" s="22"/>
      <c r="C63" s="23">
        <v>57</v>
      </c>
      <c r="D63" s="24"/>
      <c r="E63" s="103"/>
      <c r="F63" s="27"/>
      <c r="G63" s="24"/>
      <c r="H63" s="24"/>
      <c r="I63" s="24"/>
      <c r="J63" s="92"/>
      <c r="K63" s="27"/>
      <c r="L63" s="79"/>
      <c r="M63" s="24"/>
      <c r="N63" s="27"/>
      <c r="O63" s="27"/>
      <c r="P63" s="96"/>
      <c r="Q63" s="27"/>
      <c r="R63" s="27"/>
      <c r="S63" s="29"/>
      <c r="T63" s="26"/>
      <c r="U63" s="80"/>
      <c r="V63" s="100"/>
      <c r="W63" s="27"/>
      <c r="X63" s="24"/>
      <c r="Y63" s="28"/>
      <c r="Z63" s="28"/>
      <c r="AA63" s="21"/>
      <c r="AB63" s="5"/>
      <c r="AC63" s="5"/>
      <c r="AD63" s="5"/>
      <c r="AE63" s="5"/>
      <c r="AF63" s="5"/>
      <c r="AG63" s="5"/>
      <c r="AH63" s="5"/>
      <c r="AI63" s="5"/>
      <c r="AJ63" s="5"/>
      <c r="AK63" s="5"/>
      <c r="AL63" s="5"/>
      <c r="AM63" s="5"/>
      <c r="AN63" s="81"/>
      <c r="AO63" s="82"/>
      <c r="AP63" s="83"/>
      <c r="AQ63" s="74"/>
      <c r="AR63" s="84"/>
      <c r="AW63" s="84"/>
      <c r="BB63" s="84"/>
      <c r="BG63" s="84"/>
      <c r="BK63" s="85"/>
    </row>
    <row r="64" spans="1:63" ht="24.95" customHeight="1" x14ac:dyDescent="0.2">
      <c r="A64" s="1"/>
      <c r="B64" s="22"/>
      <c r="C64" s="23">
        <v>58</v>
      </c>
      <c r="D64" s="24"/>
      <c r="E64" s="103"/>
      <c r="F64" s="27"/>
      <c r="G64" s="24"/>
      <c r="H64" s="24"/>
      <c r="I64" s="24"/>
      <c r="J64" s="92"/>
      <c r="K64" s="27"/>
      <c r="L64" s="79"/>
      <c r="M64" s="24"/>
      <c r="N64" s="27"/>
      <c r="O64" s="27"/>
      <c r="P64" s="96"/>
      <c r="Q64" s="27"/>
      <c r="R64" s="27"/>
      <c r="S64" s="29"/>
      <c r="T64" s="26"/>
      <c r="U64" s="80"/>
      <c r="V64" s="100"/>
      <c r="W64" s="27"/>
      <c r="X64" s="24"/>
      <c r="Y64" s="28"/>
      <c r="Z64" s="28"/>
      <c r="AA64" s="21"/>
      <c r="AB64" s="5"/>
      <c r="AC64" s="5"/>
      <c r="AD64" s="5"/>
      <c r="AE64" s="5"/>
      <c r="AF64" s="5"/>
      <c r="AG64" s="5"/>
      <c r="AH64" s="5"/>
      <c r="AI64" s="5"/>
      <c r="AJ64" s="5"/>
      <c r="AK64" s="5"/>
      <c r="AL64" s="5"/>
      <c r="AM64" s="5"/>
      <c r="AN64" s="81"/>
      <c r="AO64" s="82"/>
      <c r="AP64" s="83"/>
      <c r="AQ64" s="74"/>
      <c r="AR64" s="84"/>
      <c r="AW64" s="84"/>
      <c r="BB64" s="84"/>
      <c r="BG64" s="84"/>
      <c r="BK64" s="85"/>
    </row>
    <row r="65" spans="1:63" ht="24.95" customHeight="1" x14ac:dyDescent="0.2">
      <c r="A65" s="1"/>
      <c r="B65" s="22"/>
      <c r="C65" s="23">
        <v>59</v>
      </c>
      <c r="D65" s="24"/>
      <c r="E65" s="103"/>
      <c r="F65" s="27"/>
      <c r="G65" s="24"/>
      <c r="H65" s="24"/>
      <c r="I65" s="24"/>
      <c r="J65" s="92"/>
      <c r="K65" s="27"/>
      <c r="L65" s="79"/>
      <c r="M65" s="24"/>
      <c r="N65" s="27"/>
      <c r="O65" s="27"/>
      <c r="P65" s="96"/>
      <c r="Q65" s="27"/>
      <c r="R65" s="27"/>
      <c r="S65" s="29"/>
      <c r="T65" s="26"/>
      <c r="U65" s="80"/>
      <c r="V65" s="100"/>
      <c r="W65" s="27"/>
      <c r="X65" s="24"/>
      <c r="Y65" s="28"/>
      <c r="Z65" s="28"/>
      <c r="AA65" s="21"/>
      <c r="AB65" s="5"/>
      <c r="AC65" s="5"/>
      <c r="AD65" s="5"/>
      <c r="AE65" s="5"/>
      <c r="AF65" s="5"/>
      <c r="AG65" s="5"/>
      <c r="AH65" s="5"/>
      <c r="AI65" s="5"/>
      <c r="AJ65" s="5"/>
      <c r="AK65" s="5"/>
      <c r="AL65" s="5"/>
      <c r="AM65" s="5"/>
      <c r="AN65" s="81"/>
      <c r="AO65" s="82"/>
      <c r="AP65" s="83"/>
      <c r="AQ65" s="74"/>
      <c r="AR65" s="84"/>
      <c r="AW65" s="84"/>
      <c r="BB65" s="84"/>
      <c r="BG65" s="84"/>
      <c r="BK65" s="85"/>
    </row>
    <row r="66" spans="1:63" ht="24.95" customHeight="1" x14ac:dyDescent="0.2">
      <c r="A66" s="1"/>
      <c r="B66" s="22"/>
      <c r="C66" s="23">
        <v>60</v>
      </c>
      <c r="D66" s="24"/>
      <c r="E66" s="103"/>
      <c r="F66" s="27"/>
      <c r="G66" s="24"/>
      <c r="H66" s="24"/>
      <c r="I66" s="24"/>
      <c r="J66" s="92"/>
      <c r="K66" s="27"/>
      <c r="L66" s="79"/>
      <c r="M66" s="24"/>
      <c r="N66" s="27"/>
      <c r="O66" s="27"/>
      <c r="P66" s="96"/>
      <c r="Q66" s="27"/>
      <c r="R66" s="27"/>
      <c r="S66" s="29"/>
      <c r="T66" s="26"/>
      <c r="U66" s="80"/>
      <c r="V66" s="100"/>
      <c r="W66" s="27"/>
      <c r="X66" s="24"/>
      <c r="Y66" s="28"/>
      <c r="Z66" s="28"/>
      <c r="AA66" s="21"/>
      <c r="AB66" s="5"/>
      <c r="AC66" s="5"/>
      <c r="AD66" s="5"/>
      <c r="AE66" s="5"/>
      <c r="AF66" s="5"/>
      <c r="AG66" s="5"/>
      <c r="AH66" s="5"/>
      <c r="AI66" s="5"/>
      <c r="AJ66" s="5"/>
      <c r="AK66" s="5"/>
      <c r="AL66" s="5"/>
      <c r="AM66" s="5"/>
      <c r="AN66" s="81"/>
      <c r="AO66" s="82"/>
      <c r="AP66" s="83"/>
      <c r="AQ66" s="74"/>
      <c r="AR66" s="84"/>
      <c r="AW66" s="84"/>
      <c r="BB66" s="84"/>
      <c r="BG66" s="84"/>
      <c r="BK66" s="85"/>
    </row>
    <row r="67" spans="1:63" ht="24.95" customHeight="1" x14ac:dyDescent="0.2">
      <c r="A67" s="1"/>
      <c r="B67" s="22"/>
      <c r="C67" s="23">
        <v>61</v>
      </c>
      <c r="D67" s="24"/>
      <c r="E67" s="103"/>
      <c r="F67" s="27"/>
      <c r="G67" s="24"/>
      <c r="H67" s="24"/>
      <c r="I67" s="24"/>
      <c r="J67" s="92"/>
      <c r="K67" s="27"/>
      <c r="L67" s="79"/>
      <c r="M67" s="24"/>
      <c r="N67" s="27"/>
      <c r="O67" s="27"/>
      <c r="P67" s="96"/>
      <c r="Q67" s="27"/>
      <c r="R67" s="27"/>
      <c r="S67" s="29"/>
      <c r="T67" s="26"/>
      <c r="U67" s="80"/>
      <c r="V67" s="100"/>
      <c r="W67" s="27"/>
      <c r="X67" s="24"/>
      <c r="Y67" s="28"/>
      <c r="Z67" s="28"/>
      <c r="AA67" s="21"/>
      <c r="AB67" s="5"/>
      <c r="AC67" s="5"/>
      <c r="AD67" s="5"/>
      <c r="AE67" s="5"/>
      <c r="AF67" s="5"/>
      <c r="AG67" s="5"/>
      <c r="AH67" s="5"/>
      <c r="AI67" s="5"/>
      <c r="AJ67" s="5"/>
      <c r="AK67" s="5"/>
      <c r="AL67" s="5"/>
      <c r="AM67" s="5"/>
      <c r="AN67" s="81"/>
      <c r="AO67" s="82"/>
      <c r="AP67" s="83"/>
      <c r="AQ67" s="74"/>
      <c r="AR67" s="84"/>
      <c r="AW67" s="84"/>
      <c r="BB67" s="84"/>
      <c r="BG67" s="84"/>
      <c r="BK67" s="85"/>
    </row>
    <row r="68" spans="1:63" ht="24.95" customHeight="1" x14ac:dyDescent="0.2">
      <c r="A68" s="1"/>
      <c r="B68" s="22"/>
      <c r="C68" s="23">
        <v>62</v>
      </c>
      <c r="D68" s="24"/>
      <c r="E68" s="103"/>
      <c r="F68" s="27"/>
      <c r="G68" s="24"/>
      <c r="H68" s="24"/>
      <c r="I68" s="24"/>
      <c r="J68" s="92"/>
      <c r="K68" s="27"/>
      <c r="L68" s="79"/>
      <c r="M68" s="24"/>
      <c r="N68" s="27"/>
      <c r="O68" s="27"/>
      <c r="P68" s="96"/>
      <c r="Q68" s="27"/>
      <c r="R68" s="27"/>
      <c r="S68" s="29"/>
      <c r="T68" s="26"/>
      <c r="U68" s="80"/>
      <c r="V68" s="100"/>
      <c r="W68" s="27"/>
      <c r="X68" s="24"/>
      <c r="Y68" s="28"/>
      <c r="Z68" s="28"/>
      <c r="AA68" s="21"/>
      <c r="AB68" s="5"/>
      <c r="AC68" s="5"/>
      <c r="AD68" s="5"/>
      <c r="AE68" s="5"/>
      <c r="AF68" s="5"/>
      <c r="AG68" s="5"/>
      <c r="AH68" s="5"/>
      <c r="AI68" s="5"/>
      <c r="AJ68" s="5"/>
      <c r="AK68" s="5"/>
      <c r="AL68" s="5"/>
      <c r="AM68" s="5"/>
      <c r="AN68" s="81"/>
      <c r="AO68" s="82"/>
      <c r="AP68" s="83"/>
      <c r="AQ68" s="74"/>
      <c r="AR68" s="84"/>
      <c r="AW68" s="84"/>
      <c r="BB68" s="84"/>
      <c r="BG68" s="84"/>
      <c r="BK68" s="85"/>
    </row>
    <row r="69" spans="1:63" ht="24.95" customHeight="1" x14ac:dyDescent="0.2">
      <c r="A69" s="1"/>
      <c r="B69" s="22"/>
      <c r="C69" s="23">
        <v>63</v>
      </c>
      <c r="D69" s="24"/>
      <c r="E69" s="103"/>
      <c r="F69" s="27"/>
      <c r="G69" s="24"/>
      <c r="H69" s="24"/>
      <c r="I69" s="24"/>
      <c r="J69" s="92"/>
      <c r="K69" s="27"/>
      <c r="L69" s="79"/>
      <c r="M69" s="24"/>
      <c r="N69" s="27"/>
      <c r="O69" s="27"/>
      <c r="P69" s="96"/>
      <c r="Q69" s="27"/>
      <c r="R69" s="27"/>
      <c r="S69" s="29"/>
      <c r="T69" s="26"/>
      <c r="U69" s="80"/>
      <c r="V69" s="100"/>
      <c r="W69" s="27"/>
      <c r="X69" s="24"/>
      <c r="Y69" s="28"/>
      <c r="Z69" s="28"/>
      <c r="AA69" s="21"/>
      <c r="AB69" s="5"/>
      <c r="AC69" s="5"/>
      <c r="AD69" s="5"/>
      <c r="AE69" s="5"/>
      <c r="AF69" s="5"/>
      <c r="AG69" s="5"/>
      <c r="AH69" s="5"/>
      <c r="AI69" s="5"/>
      <c r="AJ69" s="5"/>
      <c r="AK69" s="5"/>
      <c r="AL69" s="5"/>
      <c r="AM69" s="5"/>
      <c r="AN69" s="81"/>
      <c r="AO69" s="82"/>
      <c r="AP69" s="83"/>
      <c r="AQ69" s="74"/>
      <c r="AR69" s="84"/>
      <c r="AW69" s="84"/>
      <c r="BB69" s="84"/>
      <c r="BG69" s="84"/>
      <c r="BK69" s="85"/>
    </row>
    <row r="70" spans="1:63" ht="24.95" customHeight="1" x14ac:dyDescent="0.2">
      <c r="A70" s="1"/>
      <c r="B70" s="22"/>
      <c r="C70" s="23">
        <v>64</v>
      </c>
      <c r="D70" s="24"/>
      <c r="E70" s="103"/>
      <c r="F70" s="27"/>
      <c r="G70" s="24"/>
      <c r="H70" s="24"/>
      <c r="I70" s="24"/>
      <c r="J70" s="92"/>
      <c r="K70" s="27"/>
      <c r="L70" s="79"/>
      <c r="M70" s="24"/>
      <c r="N70" s="27"/>
      <c r="O70" s="27"/>
      <c r="P70" s="96"/>
      <c r="Q70" s="27"/>
      <c r="R70" s="27"/>
      <c r="S70" s="29"/>
      <c r="T70" s="26"/>
      <c r="U70" s="80"/>
      <c r="V70" s="100"/>
      <c r="W70" s="27"/>
      <c r="X70" s="24"/>
      <c r="Y70" s="28"/>
      <c r="Z70" s="28"/>
      <c r="AA70" s="21"/>
      <c r="AB70" s="5"/>
      <c r="AC70" s="5"/>
      <c r="AD70" s="5"/>
      <c r="AE70" s="5"/>
      <c r="AF70" s="5"/>
      <c r="AG70" s="5"/>
      <c r="AH70" s="5"/>
      <c r="AI70" s="5"/>
      <c r="AJ70" s="5"/>
      <c r="AK70" s="5"/>
      <c r="AL70" s="5"/>
      <c r="AM70" s="5"/>
      <c r="AN70" s="81"/>
      <c r="AO70" s="82"/>
      <c r="AP70" s="83"/>
      <c r="AQ70" s="74"/>
      <c r="AR70" s="84"/>
      <c r="AW70" s="84"/>
      <c r="BB70" s="84"/>
      <c r="BG70" s="84"/>
      <c r="BK70" s="85"/>
    </row>
    <row r="71" spans="1:63" ht="24.95" customHeight="1" x14ac:dyDescent="0.2">
      <c r="A71" s="1"/>
      <c r="B71" s="22"/>
      <c r="C71" s="23">
        <v>65</v>
      </c>
      <c r="D71" s="24"/>
      <c r="E71" s="103"/>
      <c r="F71" s="27"/>
      <c r="G71" s="24"/>
      <c r="H71" s="24"/>
      <c r="I71" s="24"/>
      <c r="J71" s="92"/>
      <c r="K71" s="27"/>
      <c r="L71" s="79"/>
      <c r="M71" s="24"/>
      <c r="N71" s="27"/>
      <c r="O71" s="27"/>
      <c r="P71" s="96"/>
      <c r="Q71" s="27"/>
      <c r="R71" s="27"/>
      <c r="S71" s="29"/>
      <c r="T71" s="26"/>
      <c r="U71" s="80"/>
      <c r="V71" s="100"/>
      <c r="W71" s="27"/>
      <c r="X71" s="24"/>
      <c r="Y71" s="28"/>
      <c r="Z71" s="28"/>
      <c r="AA71" s="21"/>
      <c r="AB71" s="5"/>
      <c r="AC71" s="5"/>
      <c r="AD71" s="5"/>
      <c r="AE71" s="5"/>
      <c r="AF71" s="5"/>
      <c r="AG71" s="5"/>
      <c r="AH71" s="5"/>
      <c r="AI71" s="5"/>
      <c r="AJ71" s="5"/>
      <c r="AK71" s="5"/>
      <c r="AL71" s="5"/>
      <c r="AM71" s="5"/>
      <c r="AN71" s="81"/>
      <c r="AO71" s="82"/>
      <c r="AP71" s="83"/>
      <c r="AQ71" s="74"/>
      <c r="AR71" s="84"/>
      <c r="AW71" s="84"/>
      <c r="BB71" s="84"/>
      <c r="BG71" s="84"/>
      <c r="BK71" s="85"/>
    </row>
    <row r="72" spans="1:63" ht="24.95" customHeight="1" x14ac:dyDescent="0.2">
      <c r="A72" s="1"/>
      <c r="B72" s="22"/>
      <c r="C72" s="23">
        <v>66</v>
      </c>
      <c r="D72" s="24"/>
      <c r="E72" s="103"/>
      <c r="F72" s="27"/>
      <c r="G72" s="24"/>
      <c r="H72" s="24"/>
      <c r="I72" s="24"/>
      <c r="J72" s="92"/>
      <c r="K72" s="27"/>
      <c r="L72" s="79"/>
      <c r="M72" s="24"/>
      <c r="N72" s="27"/>
      <c r="O72" s="27"/>
      <c r="P72" s="96"/>
      <c r="Q72" s="27"/>
      <c r="R72" s="27"/>
      <c r="S72" s="29"/>
      <c r="T72" s="26"/>
      <c r="U72" s="80"/>
      <c r="V72" s="100"/>
      <c r="W72" s="27"/>
      <c r="X72" s="24"/>
      <c r="Y72" s="28"/>
      <c r="Z72" s="28"/>
      <c r="AA72" s="21"/>
      <c r="AB72" s="5"/>
      <c r="AC72" s="5"/>
      <c r="AD72" s="5"/>
      <c r="AE72" s="5"/>
      <c r="AF72" s="5"/>
      <c r="AG72" s="5"/>
      <c r="AH72" s="5"/>
      <c r="AI72" s="5"/>
      <c r="AJ72" s="5"/>
      <c r="AK72" s="5"/>
      <c r="AL72" s="5"/>
      <c r="AM72" s="5"/>
      <c r="AN72" s="81"/>
      <c r="AO72" s="82"/>
      <c r="AP72" s="83"/>
      <c r="AQ72" s="74"/>
      <c r="AR72" s="84"/>
      <c r="AW72" s="84"/>
      <c r="BB72" s="84"/>
      <c r="BG72" s="84"/>
      <c r="BK72" s="85"/>
    </row>
    <row r="73" spans="1:63" ht="24.95" customHeight="1" x14ac:dyDescent="0.2">
      <c r="A73" s="1"/>
      <c r="B73" s="22"/>
      <c r="C73" s="23">
        <v>67</v>
      </c>
      <c r="D73" s="24"/>
      <c r="E73" s="103"/>
      <c r="F73" s="27"/>
      <c r="G73" s="24"/>
      <c r="H73" s="24"/>
      <c r="I73" s="24"/>
      <c r="J73" s="92"/>
      <c r="K73" s="27"/>
      <c r="L73" s="79"/>
      <c r="M73" s="24"/>
      <c r="N73" s="27"/>
      <c r="O73" s="27"/>
      <c r="P73" s="96"/>
      <c r="Q73" s="27"/>
      <c r="R73" s="27"/>
      <c r="S73" s="29"/>
      <c r="T73" s="26"/>
      <c r="U73" s="80"/>
      <c r="V73" s="100"/>
      <c r="W73" s="27"/>
      <c r="X73" s="24"/>
      <c r="Y73" s="28"/>
      <c r="Z73" s="28"/>
      <c r="AA73" s="21"/>
      <c r="AB73" s="5"/>
      <c r="AC73" s="5"/>
      <c r="AD73" s="5"/>
      <c r="AE73" s="5"/>
      <c r="AF73" s="5"/>
      <c r="AG73" s="5"/>
      <c r="AH73" s="5"/>
      <c r="AI73" s="5"/>
      <c r="AJ73" s="5"/>
      <c r="AK73" s="5"/>
      <c r="AL73" s="5"/>
      <c r="AM73" s="5"/>
      <c r="AN73" s="81"/>
      <c r="AO73" s="82"/>
      <c r="AP73" s="83"/>
      <c r="AQ73" s="74"/>
      <c r="AR73" s="84"/>
      <c r="AW73" s="84"/>
      <c r="BB73" s="84"/>
      <c r="BG73" s="84"/>
      <c r="BK73" s="85"/>
    </row>
    <row r="74" spans="1:63" ht="24.95" customHeight="1" x14ac:dyDescent="0.2">
      <c r="A74" s="1"/>
      <c r="B74" s="22"/>
      <c r="C74" s="23">
        <v>68</v>
      </c>
      <c r="D74" s="24"/>
      <c r="E74" s="103"/>
      <c r="F74" s="27"/>
      <c r="G74" s="24"/>
      <c r="H74" s="24"/>
      <c r="I74" s="24"/>
      <c r="J74" s="92"/>
      <c r="K74" s="27"/>
      <c r="L74" s="79"/>
      <c r="M74" s="24"/>
      <c r="N74" s="27"/>
      <c r="O74" s="27"/>
      <c r="P74" s="96"/>
      <c r="Q74" s="27"/>
      <c r="R74" s="27"/>
      <c r="S74" s="29"/>
      <c r="T74" s="26"/>
      <c r="U74" s="80"/>
      <c r="V74" s="100"/>
      <c r="W74" s="27"/>
      <c r="X74" s="24"/>
      <c r="Y74" s="28"/>
      <c r="Z74" s="28"/>
      <c r="AA74" s="21"/>
      <c r="AB74" s="5"/>
      <c r="AC74" s="5"/>
      <c r="AD74" s="5"/>
      <c r="AE74" s="5"/>
      <c r="AF74" s="5"/>
      <c r="AG74" s="5"/>
      <c r="AH74" s="5"/>
      <c r="AI74" s="5"/>
      <c r="AJ74" s="5"/>
      <c r="AK74" s="5"/>
      <c r="AL74" s="5"/>
      <c r="AM74" s="5"/>
      <c r="AN74" s="81"/>
      <c r="AO74" s="82"/>
      <c r="AP74" s="83"/>
      <c r="AQ74" s="74"/>
      <c r="AR74" s="84"/>
      <c r="AW74" s="84"/>
      <c r="BB74" s="84"/>
      <c r="BG74" s="84"/>
      <c r="BK74" s="85"/>
    </row>
    <row r="75" spans="1:63" ht="24.95" customHeight="1" x14ac:dyDescent="0.2">
      <c r="A75" s="1"/>
      <c r="B75" s="22"/>
      <c r="C75" s="23">
        <v>69</v>
      </c>
      <c r="D75" s="24"/>
      <c r="E75" s="103"/>
      <c r="F75" s="27"/>
      <c r="G75" s="24"/>
      <c r="H75" s="24"/>
      <c r="I75" s="24"/>
      <c r="J75" s="92"/>
      <c r="K75" s="27"/>
      <c r="L75" s="79"/>
      <c r="M75" s="24"/>
      <c r="N75" s="27"/>
      <c r="O75" s="27"/>
      <c r="P75" s="96"/>
      <c r="Q75" s="27"/>
      <c r="R75" s="27"/>
      <c r="S75" s="29"/>
      <c r="T75" s="26"/>
      <c r="U75" s="80"/>
      <c r="V75" s="100"/>
      <c r="W75" s="27"/>
      <c r="X75" s="24"/>
      <c r="Y75" s="28"/>
      <c r="Z75" s="28"/>
      <c r="AA75" s="21"/>
      <c r="AB75" s="5"/>
      <c r="AC75" s="5"/>
      <c r="AD75" s="5"/>
      <c r="AE75" s="5"/>
      <c r="AF75" s="5"/>
      <c r="AG75" s="5"/>
      <c r="AH75" s="5"/>
      <c r="AI75" s="5"/>
      <c r="AJ75" s="5"/>
      <c r="AK75" s="5"/>
      <c r="AL75" s="5"/>
      <c r="AM75" s="5"/>
      <c r="AN75" s="81"/>
      <c r="AO75" s="82"/>
      <c r="AP75" s="83"/>
      <c r="AQ75" s="74"/>
      <c r="AR75" s="84"/>
      <c r="AW75" s="84"/>
      <c r="BB75" s="84"/>
      <c r="BG75" s="84"/>
      <c r="BK75" s="85"/>
    </row>
    <row r="76" spans="1:63" ht="24.95" customHeight="1" x14ac:dyDescent="0.2">
      <c r="A76" s="1"/>
      <c r="B76" s="22"/>
      <c r="C76" s="23">
        <v>70</v>
      </c>
      <c r="D76" s="24"/>
      <c r="E76" s="103"/>
      <c r="F76" s="27"/>
      <c r="G76" s="24"/>
      <c r="H76" s="24"/>
      <c r="I76" s="24"/>
      <c r="J76" s="92"/>
      <c r="K76" s="27"/>
      <c r="L76" s="79"/>
      <c r="M76" s="24"/>
      <c r="N76" s="27"/>
      <c r="O76" s="27"/>
      <c r="P76" s="96"/>
      <c r="Q76" s="27"/>
      <c r="R76" s="27"/>
      <c r="S76" s="29"/>
      <c r="T76" s="26"/>
      <c r="U76" s="80"/>
      <c r="V76" s="100"/>
      <c r="W76" s="27"/>
      <c r="X76" s="24"/>
      <c r="Y76" s="28"/>
      <c r="Z76" s="28"/>
      <c r="AA76" s="21"/>
      <c r="AB76" s="5"/>
      <c r="AC76" s="5"/>
      <c r="AD76" s="5"/>
      <c r="AE76" s="5"/>
      <c r="AF76" s="5"/>
      <c r="AG76" s="5"/>
      <c r="AH76" s="5"/>
      <c r="AI76" s="5"/>
      <c r="AJ76" s="5"/>
      <c r="AK76" s="5"/>
      <c r="AL76" s="5"/>
      <c r="AM76" s="5"/>
      <c r="AN76" s="81"/>
      <c r="AO76" s="82"/>
      <c r="AP76" s="83"/>
      <c r="AQ76" s="74"/>
      <c r="AR76" s="84"/>
      <c r="AW76" s="84"/>
      <c r="BB76" s="84"/>
      <c r="BG76" s="84"/>
      <c r="BK76" s="85"/>
    </row>
    <row r="77" spans="1:63" ht="24.95" customHeight="1" x14ac:dyDescent="0.2">
      <c r="A77" s="1"/>
      <c r="B77" s="22"/>
      <c r="C77" s="23">
        <v>71</v>
      </c>
      <c r="D77" s="24"/>
      <c r="E77" s="103"/>
      <c r="F77" s="27"/>
      <c r="G77" s="24"/>
      <c r="H77" s="24"/>
      <c r="I77" s="24"/>
      <c r="J77" s="92"/>
      <c r="K77" s="27"/>
      <c r="L77" s="79"/>
      <c r="M77" s="24"/>
      <c r="N77" s="27"/>
      <c r="O77" s="27"/>
      <c r="P77" s="96"/>
      <c r="Q77" s="27"/>
      <c r="R77" s="27"/>
      <c r="S77" s="29"/>
      <c r="T77" s="26"/>
      <c r="U77" s="80"/>
      <c r="V77" s="100"/>
      <c r="W77" s="27"/>
      <c r="X77" s="24"/>
      <c r="Y77" s="28"/>
      <c r="Z77" s="28"/>
      <c r="AA77" s="21"/>
      <c r="AB77" s="5"/>
      <c r="AC77" s="5"/>
      <c r="AD77" s="5"/>
      <c r="AE77" s="5"/>
      <c r="AF77" s="5"/>
      <c r="AG77" s="5"/>
      <c r="AH77" s="5"/>
      <c r="AI77" s="5"/>
      <c r="AJ77" s="5"/>
      <c r="AK77" s="5"/>
      <c r="AL77" s="5"/>
      <c r="AM77" s="5"/>
      <c r="AN77" s="81"/>
      <c r="AO77" s="82"/>
      <c r="AP77" s="83"/>
      <c r="AQ77" s="74"/>
      <c r="AR77" s="84"/>
      <c r="AW77" s="84"/>
      <c r="BB77" s="84"/>
      <c r="BG77" s="84"/>
      <c r="BK77" s="85"/>
    </row>
    <row r="78" spans="1:63" ht="24.95" customHeight="1" x14ac:dyDescent="0.2">
      <c r="A78" s="1"/>
      <c r="B78" s="22"/>
      <c r="C78" s="23">
        <v>72</v>
      </c>
      <c r="D78" s="24"/>
      <c r="E78" s="103"/>
      <c r="F78" s="27"/>
      <c r="G78" s="24"/>
      <c r="H78" s="24"/>
      <c r="I78" s="24"/>
      <c r="J78" s="92"/>
      <c r="K78" s="27"/>
      <c r="L78" s="79"/>
      <c r="M78" s="24"/>
      <c r="N78" s="27"/>
      <c r="O78" s="27"/>
      <c r="P78" s="96"/>
      <c r="Q78" s="27"/>
      <c r="R78" s="27"/>
      <c r="S78" s="29"/>
      <c r="T78" s="26"/>
      <c r="U78" s="80"/>
      <c r="V78" s="100"/>
      <c r="W78" s="27"/>
      <c r="X78" s="24"/>
      <c r="Y78" s="28"/>
      <c r="Z78" s="28"/>
      <c r="AA78" s="21"/>
      <c r="AB78" s="5"/>
      <c r="AC78" s="5"/>
      <c r="AD78" s="5"/>
      <c r="AE78" s="5"/>
      <c r="AF78" s="5"/>
      <c r="AG78" s="5"/>
      <c r="AH78" s="5"/>
      <c r="AI78" s="5"/>
      <c r="AJ78" s="5"/>
      <c r="AK78" s="5"/>
      <c r="AL78" s="5"/>
      <c r="AM78" s="5"/>
      <c r="AN78" s="81"/>
      <c r="AO78" s="82"/>
      <c r="AP78" s="83"/>
      <c r="AQ78" s="74"/>
      <c r="AR78" s="84"/>
      <c r="AW78" s="84"/>
      <c r="BB78" s="84"/>
      <c r="BG78" s="84"/>
      <c r="BK78" s="85"/>
    </row>
    <row r="79" spans="1:63" ht="24.95" customHeight="1" x14ac:dyDescent="0.2">
      <c r="A79" s="1"/>
      <c r="B79" s="22"/>
      <c r="C79" s="23">
        <v>73</v>
      </c>
      <c r="D79" s="24"/>
      <c r="E79" s="103"/>
      <c r="F79" s="27"/>
      <c r="G79" s="24"/>
      <c r="H79" s="24"/>
      <c r="I79" s="24"/>
      <c r="J79" s="92"/>
      <c r="K79" s="27"/>
      <c r="L79" s="79"/>
      <c r="M79" s="24"/>
      <c r="N79" s="27"/>
      <c r="O79" s="27"/>
      <c r="P79" s="96"/>
      <c r="Q79" s="27"/>
      <c r="R79" s="27"/>
      <c r="S79" s="29"/>
      <c r="T79" s="26"/>
      <c r="U79" s="80"/>
      <c r="V79" s="100"/>
      <c r="W79" s="27"/>
      <c r="X79" s="24"/>
      <c r="Y79" s="28"/>
      <c r="Z79" s="28"/>
      <c r="AA79" s="21"/>
      <c r="AB79" s="5"/>
      <c r="AC79" s="5"/>
      <c r="AD79" s="5"/>
      <c r="AE79" s="5"/>
      <c r="AF79" s="5"/>
      <c r="AG79" s="5"/>
      <c r="AH79" s="5"/>
      <c r="AI79" s="5"/>
      <c r="AJ79" s="5"/>
      <c r="AK79" s="5"/>
      <c r="AL79" s="5"/>
      <c r="AM79" s="5"/>
      <c r="AN79" s="81"/>
      <c r="AO79" s="82"/>
      <c r="AP79" s="83"/>
      <c r="AQ79" s="74"/>
      <c r="AR79" s="84"/>
      <c r="AW79" s="84"/>
      <c r="BB79" s="84"/>
      <c r="BG79" s="84"/>
      <c r="BK79" s="85"/>
    </row>
    <row r="80" spans="1:63" ht="24.95" customHeight="1" x14ac:dyDescent="0.2">
      <c r="A80" s="1"/>
      <c r="B80" s="22"/>
      <c r="C80" s="23">
        <v>74</v>
      </c>
      <c r="D80" s="24"/>
      <c r="E80" s="103"/>
      <c r="F80" s="27"/>
      <c r="G80" s="24"/>
      <c r="H80" s="24"/>
      <c r="I80" s="24"/>
      <c r="J80" s="92"/>
      <c r="K80" s="27"/>
      <c r="L80" s="79"/>
      <c r="M80" s="24"/>
      <c r="N80" s="27"/>
      <c r="O80" s="27"/>
      <c r="P80" s="96"/>
      <c r="Q80" s="27"/>
      <c r="R80" s="27"/>
      <c r="S80" s="29"/>
      <c r="T80" s="26"/>
      <c r="U80" s="80"/>
      <c r="V80" s="100"/>
      <c r="W80" s="27"/>
      <c r="X80" s="24"/>
      <c r="Y80" s="28"/>
      <c r="Z80" s="28"/>
      <c r="AA80" s="21"/>
      <c r="AB80" s="5"/>
      <c r="AC80" s="5"/>
      <c r="AD80" s="5"/>
      <c r="AE80" s="5"/>
      <c r="AF80" s="5"/>
      <c r="AG80" s="5"/>
      <c r="AH80" s="5"/>
      <c r="AI80" s="5"/>
      <c r="AJ80" s="5"/>
      <c r="AK80" s="5"/>
      <c r="AL80" s="5"/>
      <c r="AM80" s="5"/>
      <c r="AN80" s="81"/>
      <c r="AO80" s="82"/>
      <c r="AP80" s="83"/>
      <c r="AQ80" s="74"/>
      <c r="AR80" s="84"/>
      <c r="AW80" s="84"/>
      <c r="BB80" s="84"/>
      <c r="BG80" s="84"/>
      <c r="BK80" s="85"/>
    </row>
    <row r="81" spans="1:63" ht="24.95" customHeight="1" x14ac:dyDescent="0.2">
      <c r="A81" s="1"/>
      <c r="B81" s="22"/>
      <c r="C81" s="23">
        <v>75</v>
      </c>
      <c r="D81" s="24"/>
      <c r="E81" s="103"/>
      <c r="F81" s="27"/>
      <c r="G81" s="24"/>
      <c r="H81" s="24"/>
      <c r="I81" s="24"/>
      <c r="J81" s="92"/>
      <c r="K81" s="27"/>
      <c r="L81" s="79"/>
      <c r="M81" s="24"/>
      <c r="N81" s="27"/>
      <c r="O81" s="27"/>
      <c r="P81" s="96"/>
      <c r="Q81" s="27"/>
      <c r="R81" s="27"/>
      <c r="S81" s="29"/>
      <c r="T81" s="26"/>
      <c r="U81" s="80"/>
      <c r="V81" s="100"/>
      <c r="W81" s="27"/>
      <c r="X81" s="24"/>
      <c r="Y81" s="28"/>
      <c r="Z81" s="28"/>
      <c r="AA81" s="21"/>
      <c r="AB81" s="5"/>
      <c r="AC81" s="5"/>
      <c r="AD81" s="5"/>
      <c r="AE81" s="5"/>
      <c r="AF81" s="5"/>
      <c r="AG81" s="5"/>
      <c r="AH81" s="5"/>
      <c r="AI81" s="5"/>
      <c r="AJ81" s="5"/>
      <c r="AK81" s="5"/>
      <c r="AL81" s="5"/>
      <c r="AM81" s="5"/>
      <c r="AN81" s="81"/>
      <c r="AO81" s="82"/>
      <c r="AP81" s="83"/>
      <c r="AQ81" s="74"/>
      <c r="AR81" s="84"/>
      <c r="AW81" s="84"/>
      <c r="BB81" s="84"/>
      <c r="BG81" s="84"/>
      <c r="BK81" s="85"/>
    </row>
    <row r="82" spans="1:63" ht="24.95" customHeight="1" x14ac:dyDescent="0.2">
      <c r="A82" s="1"/>
      <c r="B82" s="22"/>
      <c r="C82" s="23">
        <v>76</v>
      </c>
      <c r="D82" s="24"/>
      <c r="E82" s="103"/>
      <c r="F82" s="27"/>
      <c r="G82" s="24"/>
      <c r="H82" s="24"/>
      <c r="I82" s="24"/>
      <c r="J82" s="92"/>
      <c r="K82" s="27"/>
      <c r="L82" s="79"/>
      <c r="M82" s="24"/>
      <c r="N82" s="27"/>
      <c r="O82" s="27"/>
      <c r="P82" s="96"/>
      <c r="Q82" s="27"/>
      <c r="R82" s="27"/>
      <c r="S82" s="29"/>
      <c r="T82" s="26"/>
      <c r="U82" s="80"/>
      <c r="V82" s="100"/>
      <c r="W82" s="27"/>
      <c r="X82" s="24"/>
      <c r="Y82" s="28"/>
      <c r="Z82" s="28"/>
      <c r="AA82" s="21"/>
      <c r="AB82" s="5"/>
      <c r="AC82" s="5"/>
      <c r="AD82" s="5"/>
      <c r="AE82" s="5"/>
      <c r="AF82" s="5"/>
      <c r="AG82" s="5"/>
      <c r="AH82" s="5"/>
      <c r="AI82" s="5"/>
      <c r="AJ82" s="5"/>
      <c r="AK82" s="5"/>
      <c r="AL82" s="5"/>
      <c r="AM82" s="5"/>
      <c r="AN82" s="81"/>
      <c r="AO82" s="82"/>
      <c r="AP82" s="83"/>
      <c r="AQ82" s="74"/>
      <c r="AR82" s="84"/>
      <c r="AW82" s="84"/>
      <c r="BB82" s="84"/>
      <c r="BG82" s="84"/>
      <c r="BK82" s="85"/>
    </row>
    <row r="83" spans="1:63" ht="24.95" customHeight="1" x14ac:dyDescent="0.2">
      <c r="A83" s="1"/>
      <c r="B83" s="22"/>
      <c r="C83" s="23">
        <v>77</v>
      </c>
      <c r="D83" s="24"/>
      <c r="E83" s="103"/>
      <c r="F83" s="27"/>
      <c r="G83" s="24"/>
      <c r="H83" s="24"/>
      <c r="I83" s="24"/>
      <c r="J83" s="92"/>
      <c r="K83" s="27"/>
      <c r="L83" s="79"/>
      <c r="M83" s="24"/>
      <c r="N83" s="27"/>
      <c r="O83" s="27"/>
      <c r="P83" s="96"/>
      <c r="Q83" s="27"/>
      <c r="R83" s="27"/>
      <c r="S83" s="29"/>
      <c r="T83" s="26"/>
      <c r="U83" s="80"/>
      <c r="V83" s="100"/>
      <c r="W83" s="27"/>
      <c r="X83" s="24"/>
      <c r="Y83" s="28"/>
      <c r="Z83" s="28"/>
      <c r="AA83" s="21"/>
      <c r="AB83" s="5"/>
      <c r="AC83" s="5"/>
      <c r="AD83" s="5"/>
      <c r="AE83" s="5"/>
      <c r="AF83" s="5"/>
      <c r="AG83" s="5"/>
      <c r="AH83" s="5"/>
      <c r="AI83" s="5"/>
      <c r="AJ83" s="5"/>
      <c r="AK83" s="5"/>
      <c r="AL83" s="5"/>
      <c r="AM83" s="5"/>
      <c r="AN83" s="81"/>
      <c r="AO83" s="82"/>
      <c r="AP83" s="83"/>
      <c r="AQ83" s="74"/>
      <c r="AR83" s="84"/>
      <c r="AW83" s="84"/>
      <c r="BB83" s="84"/>
      <c r="BG83" s="84"/>
      <c r="BK83" s="85"/>
    </row>
    <row r="84" spans="1:63" ht="24.95" customHeight="1" x14ac:dyDescent="0.2">
      <c r="A84" s="1"/>
      <c r="B84" s="22"/>
      <c r="C84" s="23">
        <v>78</v>
      </c>
      <c r="D84" s="24"/>
      <c r="E84" s="103"/>
      <c r="F84" s="27"/>
      <c r="G84" s="24"/>
      <c r="H84" s="24"/>
      <c r="I84" s="24"/>
      <c r="J84" s="92"/>
      <c r="K84" s="27"/>
      <c r="L84" s="79"/>
      <c r="M84" s="24"/>
      <c r="N84" s="27"/>
      <c r="O84" s="27"/>
      <c r="P84" s="96"/>
      <c r="Q84" s="27"/>
      <c r="R84" s="27"/>
      <c r="S84" s="29"/>
      <c r="T84" s="26"/>
      <c r="U84" s="80"/>
      <c r="V84" s="100"/>
      <c r="W84" s="27"/>
      <c r="X84" s="24"/>
      <c r="Y84" s="28"/>
      <c r="Z84" s="28"/>
      <c r="AA84" s="21"/>
      <c r="AB84" s="5"/>
      <c r="AC84" s="5"/>
      <c r="AD84" s="5"/>
      <c r="AE84" s="5"/>
      <c r="AF84" s="5"/>
      <c r="AG84" s="5"/>
      <c r="AH84" s="5"/>
      <c r="AI84" s="5"/>
      <c r="AJ84" s="5"/>
      <c r="AK84" s="5"/>
      <c r="AL84" s="5"/>
      <c r="AM84" s="5"/>
      <c r="AN84" s="81"/>
      <c r="AO84" s="82"/>
      <c r="AP84" s="83"/>
      <c r="AQ84" s="74"/>
      <c r="AR84" s="84"/>
      <c r="AW84" s="84"/>
      <c r="BB84" s="84"/>
      <c r="BG84" s="84"/>
      <c r="BK84" s="85"/>
    </row>
    <row r="85" spans="1:63" ht="24.95" customHeight="1" x14ac:dyDescent="0.2">
      <c r="A85" s="1"/>
      <c r="B85" s="22"/>
      <c r="C85" s="23">
        <v>79</v>
      </c>
      <c r="D85" s="24"/>
      <c r="E85" s="103"/>
      <c r="F85" s="27"/>
      <c r="G85" s="24"/>
      <c r="H85" s="24"/>
      <c r="I85" s="24"/>
      <c r="J85" s="92"/>
      <c r="K85" s="27"/>
      <c r="L85" s="79"/>
      <c r="M85" s="24"/>
      <c r="N85" s="27"/>
      <c r="O85" s="27"/>
      <c r="P85" s="96"/>
      <c r="Q85" s="27"/>
      <c r="R85" s="27"/>
      <c r="S85" s="29"/>
      <c r="T85" s="26"/>
      <c r="U85" s="80"/>
      <c r="V85" s="100"/>
      <c r="W85" s="27"/>
      <c r="X85" s="24"/>
      <c r="Y85" s="28"/>
      <c r="Z85" s="28"/>
      <c r="AA85" s="21"/>
      <c r="AB85" s="5"/>
      <c r="AC85" s="5"/>
      <c r="AD85" s="5"/>
      <c r="AE85" s="5"/>
      <c r="AF85" s="5"/>
      <c r="AG85" s="5"/>
      <c r="AH85" s="5"/>
      <c r="AI85" s="5"/>
      <c r="AJ85" s="5"/>
      <c r="AK85" s="5"/>
      <c r="AL85" s="5"/>
      <c r="AM85" s="5"/>
      <c r="AN85" s="81"/>
      <c r="AO85" s="82"/>
      <c r="AP85" s="83"/>
      <c r="AQ85" s="74"/>
      <c r="AR85" s="84"/>
      <c r="AW85" s="84"/>
      <c r="BB85" s="84"/>
      <c r="BG85" s="84"/>
      <c r="BK85" s="85"/>
    </row>
    <row r="86" spans="1:63" ht="24.95" customHeight="1" x14ac:dyDescent="0.2">
      <c r="A86" s="1"/>
      <c r="B86" s="22"/>
      <c r="C86" s="23">
        <v>80</v>
      </c>
      <c r="D86" s="24"/>
      <c r="E86" s="103"/>
      <c r="F86" s="27"/>
      <c r="G86" s="24"/>
      <c r="H86" s="24"/>
      <c r="I86" s="24"/>
      <c r="J86" s="92"/>
      <c r="K86" s="27"/>
      <c r="L86" s="79"/>
      <c r="M86" s="24"/>
      <c r="N86" s="27"/>
      <c r="O86" s="27"/>
      <c r="P86" s="96"/>
      <c r="Q86" s="27"/>
      <c r="R86" s="27"/>
      <c r="S86" s="29"/>
      <c r="T86" s="26"/>
      <c r="U86" s="80"/>
      <c r="V86" s="100"/>
      <c r="W86" s="27"/>
      <c r="X86" s="24"/>
      <c r="Y86" s="28"/>
      <c r="Z86" s="28"/>
      <c r="AA86" s="21"/>
      <c r="AB86" s="5"/>
      <c r="AC86" s="5"/>
      <c r="AD86" s="5"/>
      <c r="AE86" s="5"/>
      <c r="AF86" s="5"/>
      <c r="AG86" s="5"/>
      <c r="AH86" s="5"/>
      <c r="AI86" s="5"/>
      <c r="AJ86" s="5"/>
      <c r="AK86" s="5"/>
      <c r="AL86" s="5"/>
      <c r="AM86" s="5"/>
      <c r="AN86" s="81"/>
      <c r="AO86" s="82"/>
      <c r="AP86" s="83"/>
      <c r="AQ86" s="74"/>
      <c r="AR86" s="84"/>
      <c r="AW86" s="84"/>
      <c r="BB86" s="84"/>
      <c r="BG86" s="84"/>
      <c r="BK86" s="85"/>
    </row>
    <row r="87" spans="1:63" ht="24.95" customHeight="1" x14ac:dyDescent="0.2">
      <c r="A87" s="1"/>
      <c r="B87" s="22"/>
      <c r="C87" s="23">
        <v>81</v>
      </c>
      <c r="D87" s="24"/>
      <c r="E87" s="103"/>
      <c r="F87" s="27"/>
      <c r="G87" s="24"/>
      <c r="H87" s="24"/>
      <c r="I87" s="24"/>
      <c r="J87" s="92"/>
      <c r="K87" s="27"/>
      <c r="L87" s="79"/>
      <c r="M87" s="24"/>
      <c r="N87" s="27"/>
      <c r="O87" s="27"/>
      <c r="P87" s="96"/>
      <c r="Q87" s="27"/>
      <c r="R87" s="27"/>
      <c r="S87" s="29"/>
      <c r="T87" s="26"/>
      <c r="U87" s="80"/>
      <c r="V87" s="100"/>
      <c r="W87" s="27"/>
      <c r="X87" s="24"/>
      <c r="Y87" s="28"/>
      <c r="Z87" s="28"/>
      <c r="AA87" s="21"/>
      <c r="AB87" s="5"/>
      <c r="AC87" s="5"/>
      <c r="AD87" s="5"/>
      <c r="AE87" s="5"/>
      <c r="AF87" s="5"/>
      <c r="AG87" s="5"/>
      <c r="AH87" s="5"/>
      <c r="AI87" s="5"/>
      <c r="AJ87" s="5"/>
      <c r="AK87" s="5"/>
      <c r="AL87" s="5"/>
      <c r="AM87" s="5"/>
      <c r="AN87" s="81"/>
      <c r="AO87" s="82"/>
      <c r="AP87" s="83"/>
      <c r="AQ87" s="74"/>
      <c r="AR87" s="84"/>
      <c r="AW87" s="84"/>
      <c r="BB87" s="84"/>
      <c r="BG87" s="84"/>
      <c r="BK87" s="85"/>
    </row>
    <row r="88" spans="1:63" ht="24.95" customHeight="1" x14ac:dyDescent="0.2">
      <c r="A88" s="1"/>
      <c r="B88" s="22"/>
      <c r="C88" s="23">
        <v>82</v>
      </c>
      <c r="D88" s="24"/>
      <c r="E88" s="103"/>
      <c r="F88" s="27"/>
      <c r="G88" s="24"/>
      <c r="H88" s="24"/>
      <c r="I88" s="24"/>
      <c r="J88" s="92"/>
      <c r="K88" s="27"/>
      <c r="L88" s="79"/>
      <c r="M88" s="24"/>
      <c r="N88" s="27"/>
      <c r="O88" s="27"/>
      <c r="P88" s="96"/>
      <c r="Q88" s="27"/>
      <c r="R88" s="27"/>
      <c r="S88" s="29"/>
      <c r="T88" s="26"/>
      <c r="U88" s="80"/>
      <c r="V88" s="100"/>
      <c r="W88" s="27"/>
      <c r="X88" s="24"/>
      <c r="Y88" s="28"/>
      <c r="Z88" s="28"/>
      <c r="AA88" s="21"/>
      <c r="AB88" s="5"/>
      <c r="AC88" s="5"/>
      <c r="AD88" s="5"/>
      <c r="AE88" s="5"/>
      <c r="AF88" s="5"/>
      <c r="AG88" s="5"/>
      <c r="AH88" s="5"/>
      <c r="AI88" s="5"/>
      <c r="AJ88" s="5"/>
      <c r="AK88" s="5"/>
      <c r="AL88" s="5"/>
      <c r="AM88" s="5"/>
      <c r="AN88" s="81"/>
      <c r="AO88" s="82"/>
      <c r="AP88" s="83"/>
      <c r="AQ88" s="74"/>
      <c r="AR88" s="84"/>
      <c r="AW88" s="84"/>
      <c r="BB88" s="84"/>
      <c r="BG88" s="84"/>
      <c r="BK88" s="85"/>
    </row>
    <row r="89" spans="1:63" ht="24.95" customHeight="1" x14ac:dyDescent="0.2">
      <c r="A89" s="1"/>
      <c r="B89" s="22"/>
      <c r="C89" s="23">
        <v>83</v>
      </c>
      <c r="D89" s="24"/>
      <c r="E89" s="103"/>
      <c r="F89" s="27"/>
      <c r="G89" s="24"/>
      <c r="H89" s="24"/>
      <c r="I89" s="24"/>
      <c r="J89" s="92"/>
      <c r="K89" s="27"/>
      <c r="L89" s="79"/>
      <c r="M89" s="24"/>
      <c r="N89" s="27"/>
      <c r="O89" s="27"/>
      <c r="P89" s="96"/>
      <c r="Q89" s="27"/>
      <c r="R89" s="27"/>
      <c r="S89" s="29"/>
      <c r="T89" s="26"/>
      <c r="U89" s="80"/>
      <c r="V89" s="100"/>
      <c r="W89" s="27"/>
      <c r="X89" s="24"/>
      <c r="Y89" s="28"/>
      <c r="Z89" s="28"/>
      <c r="AA89" s="21"/>
      <c r="AB89" s="5"/>
      <c r="AC89" s="5"/>
      <c r="AD89" s="5"/>
      <c r="AE89" s="5"/>
      <c r="AF89" s="5"/>
      <c r="AG89" s="5"/>
      <c r="AH89" s="5"/>
      <c r="AI89" s="5"/>
      <c r="AJ89" s="5"/>
      <c r="AK89" s="5"/>
      <c r="AL89" s="5"/>
      <c r="AM89" s="5"/>
      <c r="AN89" s="81"/>
      <c r="AO89" s="82"/>
      <c r="AP89" s="83"/>
      <c r="AQ89" s="74"/>
      <c r="AR89" s="84"/>
      <c r="AW89" s="84"/>
      <c r="BB89" s="84"/>
      <c r="BG89" s="84"/>
      <c r="BK89" s="85"/>
    </row>
    <row r="90" spans="1:63" ht="24.95" customHeight="1" x14ac:dyDescent="0.2">
      <c r="A90" s="1"/>
      <c r="B90" s="22"/>
      <c r="C90" s="23">
        <v>84</v>
      </c>
      <c r="D90" s="24"/>
      <c r="E90" s="103"/>
      <c r="F90" s="27"/>
      <c r="G90" s="24"/>
      <c r="H90" s="24"/>
      <c r="I90" s="24"/>
      <c r="J90" s="92"/>
      <c r="K90" s="27"/>
      <c r="L90" s="79"/>
      <c r="M90" s="24"/>
      <c r="N90" s="27"/>
      <c r="O90" s="27"/>
      <c r="P90" s="96"/>
      <c r="Q90" s="27"/>
      <c r="R90" s="27"/>
      <c r="S90" s="29"/>
      <c r="T90" s="26"/>
      <c r="U90" s="80"/>
      <c r="V90" s="100"/>
      <c r="W90" s="27"/>
      <c r="X90" s="24"/>
      <c r="Y90" s="28"/>
      <c r="Z90" s="28"/>
      <c r="AA90" s="21"/>
      <c r="AB90" s="5"/>
      <c r="AC90" s="5"/>
      <c r="AD90" s="5"/>
      <c r="AE90" s="5"/>
      <c r="AF90" s="5"/>
      <c r="AG90" s="5"/>
      <c r="AH90" s="5"/>
      <c r="AI90" s="5"/>
      <c r="AJ90" s="5"/>
      <c r="AK90" s="5"/>
      <c r="AL90" s="5"/>
      <c r="AM90" s="5"/>
      <c r="AN90" s="81"/>
      <c r="AO90" s="82"/>
      <c r="AP90" s="83"/>
      <c r="AQ90" s="74"/>
      <c r="AR90" s="84"/>
      <c r="AW90" s="84"/>
      <c r="BB90" s="84"/>
      <c r="BG90" s="84"/>
      <c r="BK90" s="85"/>
    </row>
    <row r="91" spans="1:63" ht="24.95" customHeight="1" x14ac:dyDescent="0.2">
      <c r="A91" s="1"/>
      <c r="B91" s="22"/>
      <c r="C91" s="23">
        <v>85</v>
      </c>
      <c r="D91" s="24"/>
      <c r="E91" s="103"/>
      <c r="F91" s="27"/>
      <c r="G91" s="24"/>
      <c r="H91" s="24"/>
      <c r="I91" s="24"/>
      <c r="J91" s="92"/>
      <c r="K91" s="27"/>
      <c r="L91" s="79"/>
      <c r="M91" s="24"/>
      <c r="N91" s="27"/>
      <c r="O91" s="27"/>
      <c r="P91" s="96"/>
      <c r="Q91" s="27"/>
      <c r="R91" s="27"/>
      <c r="S91" s="29"/>
      <c r="T91" s="26"/>
      <c r="U91" s="80"/>
      <c r="V91" s="100"/>
      <c r="W91" s="27"/>
      <c r="X91" s="24"/>
      <c r="Y91" s="28"/>
      <c r="Z91" s="28"/>
      <c r="AA91" s="21"/>
      <c r="AB91" s="5"/>
      <c r="AC91" s="5"/>
      <c r="AD91" s="5"/>
      <c r="AE91" s="5"/>
      <c r="AF91" s="5"/>
      <c r="AG91" s="5"/>
      <c r="AH91" s="5"/>
      <c r="AI91" s="5"/>
      <c r="AJ91" s="5"/>
      <c r="AK91" s="5"/>
      <c r="AL91" s="5"/>
      <c r="AM91" s="5"/>
      <c r="AN91" s="81"/>
      <c r="AO91" s="82"/>
      <c r="AP91" s="83"/>
      <c r="AQ91" s="74"/>
      <c r="AR91" s="84"/>
      <c r="AW91" s="84"/>
      <c r="BB91" s="84"/>
      <c r="BG91" s="84"/>
      <c r="BK91" s="85"/>
    </row>
    <row r="92" spans="1:63" ht="24.95" customHeight="1" x14ac:dyDescent="0.2">
      <c r="A92" s="1"/>
      <c r="B92" s="22"/>
      <c r="C92" s="23">
        <v>86</v>
      </c>
      <c r="D92" s="24"/>
      <c r="E92" s="103"/>
      <c r="F92" s="27"/>
      <c r="G92" s="24"/>
      <c r="H92" s="24"/>
      <c r="I92" s="24"/>
      <c r="J92" s="92"/>
      <c r="K92" s="27"/>
      <c r="L92" s="79"/>
      <c r="M92" s="24"/>
      <c r="N92" s="27"/>
      <c r="O92" s="27"/>
      <c r="P92" s="96"/>
      <c r="Q92" s="27"/>
      <c r="R92" s="27"/>
      <c r="S92" s="29"/>
      <c r="T92" s="26"/>
      <c r="U92" s="80"/>
      <c r="V92" s="100"/>
      <c r="W92" s="27"/>
      <c r="X92" s="24"/>
      <c r="Y92" s="28"/>
      <c r="Z92" s="28"/>
      <c r="AA92" s="21"/>
      <c r="AB92" s="5"/>
      <c r="AC92" s="5"/>
      <c r="AD92" s="5"/>
      <c r="AE92" s="5"/>
      <c r="AF92" s="5"/>
      <c r="AG92" s="5"/>
      <c r="AH92" s="5"/>
      <c r="AI92" s="5"/>
      <c r="AJ92" s="5"/>
      <c r="AK92" s="5"/>
      <c r="AL92" s="5"/>
      <c r="AM92" s="5"/>
      <c r="AN92" s="81"/>
      <c r="AO92" s="82"/>
      <c r="AP92" s="83"/>
      <c r="AQ92" s="74"/>
      <c r="AR92" s="84"/>
      <c r="AW92" s="84"/>
      <c r="BB92" s="84"/>
      <c r="BG92" s="84"/>
      <c r="BK92" s="85"/>
    </row>
    <row r="93" spans="1:63" ht="24.95" customHeight="1" x14ac:dyDescent="0.2">
      <c r="A93" s="1"/>
      <c r="B93" s="22"/>
      <c r="C93" s="23">
        <v>87</v>
      </c>
      <c r="D93" s="24"/>
      <c r="E93" s="103"/>
      <c r="F93" s="27"/>
      <c r="G93" s="24"/>
      <c r="H93" s="24"/>
      <c r="I93" s="24"/>
      <c r="J93" s="92"/>
      <c r="K93" s="27"/>
      <c r="L93" s="79"/>
      <c r="M93" s="24"/>
      <c r="N93" s="27"/>
      <c r="O93" s="27"/>
      <c r="P93" s="96"/>
      <c r="Q93" s="27"/>
      <c r="R93" s="27"/>
      <c r="S93" s="29"/>
      <c r="T93" s="26"/>
      <c r="U93" s="80"/>
      <c r="V93" s="100"/>
      <c r="W93" s="27"/>
      <c r="X93" s="24"/>
      <c r="Y93" s="28"/>
      <c r="Z93" s="28"/>
      <c r="AA93" s="21"/>
      <c r="AB93" s="5"/>
      <c r="AC93" s="5"/>
      <c r="AD93" s="5"/>
      <c r="AE93" s="5"/>
      <c r="AF93" s="5"/>
      <c r="AG93" s="5"/>
      <c r="AH93" s="5"/>
      <c r="AI93" s="5"/>
      <c r="AJ93" s="5"/>
      <c r="AK93" s="5"/>
      <c r="AL93" s="5"/>
      <c r="AM93" s="5"/>
      <c r="AN93" s="81"/>
      <c r="AO93" s="82"/>
      <c r="AP93" s="83"/>
      <c r="AQ93" s="74"/>
      <c r="AR93" s="84"/>
      <c r="AW93" s="84"/>
      <c r="BB93" s="84"/>
      <c r="BG93" s="84"/>
      <c r="BK93" s="85"/>
    </row>
    <row r="94" spans="1:63" ht="24.95" customHeight="1" x14ac:dyDescent="0.2">
      <c r="A94" s="1"/>
      <c r="B94" s="22"/>
      <c r="C94" s="23">
        <v>88</v>
      </c>
      <c r="D94" s="24"/>
      <c r="E94" s="103"/>
      <c r="F94" s="27"/>
      <c r="G94" s="24"/>
      <c r="H94" s="24"/>
      <c r="I94" s="24"/>
      <c r="J94" s="92"/>
      <c r="K94" s="27"/>
      <c r="L94" s="79"/>
      <c r="M94" s="24"/>
      <c r="N94" s="27"/>
      <c r="O94" s="27"/>
      <c r="P94" s="96"/>
      <c r="Q94" s="27"/>
      <c r="R94" s="27"/>
      <c r="S94" s="29"/>
      <c r="T94" s="26"/>
      <c r="U94" s="80"/>
      <c r="V94" s="100"/>
      <c r="W94" s="27"/>
      <c r="X94" s="24"/>
      <c r="Y94" s="28"/>
      <c r="Z94" s="28"/>
      <c r="AA94" s="21"/>
      <c r="AB94" s="5"/>
      <c r="AC94" s="5"/>
      <c r="AD94" s="5"/>
      <c r="AE94" s="5"/>
      <c r="AF94" s="5"/>
      <c r="AG94" s="5"/>
      <c r="AH94" s="5"/>
      <c r="AI94" s="5"/>
      <c r="AJ94" s="5"/>
      <c r="AK94" s="5"/>
      <c r="AL94" s="5"/>
      <c r="AM94" s="5"/>
      <c r="AN94" s="81"/>
      <c r="AO94" s="82"/>
      <c r="AP94" s="83"/>
      <c r="AQ94" s="74"/>
      <c r="AR94" s="84"/>
      <c r="AW94" s="84"/>
      <c r="BB94" s="84"/>
      <c r="BG94" s="84"/>
      <c r="BK94" s="85"/>
    </row>
    <row r="95" spans="1:63" ht="24.95" customHeight="1" x14ac:dyDescent="0.2">
      <c r="A95" s="1"/>
      <c r="B95" s="22"/>
      <c r="C95" s="23">
        <v>89</v>
      </c>
      <c r="D95" s="24"/>
      <c r="E95" s="103"/>
      <c r="F95" s="27"/>
      <c r="G95" s="24"/>
      <c r="H95" s="24"/>
      <c r="I95" s="24"/>
      <c r="J95" s="92"/>
      <c r="K95" s="27"/>
      <c r="L95" s="79"/>
      <c r="M95" s="24"/>
      <c r="N95" s="27"/>
      <c r="O95" s="27"/>
      <c r="P95" s="96"/>
      <c r="Q95" s="27"/>
      <c r="R95" s="27"/>
      <c r="S95" s="29"/>
      <c r="T95" s="26"/>
      <c r="U95" s="80"/>
      <c r="V95" s="100"/>
      <c r="W95" s="27"/>
      <c r="X95" s="24"/>
      <c r="Y95" s="28"/>
      <c r="Z95" s="28"/>
      <c r="AA95" s="21"/>
      <c r="AB95" s="5"/>
      <c r="AC95" s="5"/>
      <c r="AD95" s="5"/>
      <c r="AE95" s="5"/>
      <c r="AF95" s="5"/>
      <c r="AG95" s="5"/>
      <c r="AH95" s="5"/>
      <c r="AI95" s="5"/>
      <c r="AJ95" s="5"/>
      <c r="AK95" s="5"/>
      <c r="AL95" s="5"/>
      <c r="AM95" s="5"/>
      <c r="AN95" s="81"/>
      <c r="AO95" s="82"/>
      <c r="AP95" s="83"/>
      <c r="AQ95" s="74"/>
      <c r="AR95" s="84"/>
      <c r="AW95" s="84"/>
      <c r="BB95" s="84"/>
      <c r="BG95" s="84"/>
      <c r="BK95" s="85"/>
    </row>
    <row r="96" spans="1:63" ht="24.95" customHeight="1" x14ac:dyDescent="0.2">
      <c r="A96" s="1"/>
      <c r="B96" s="22"/>
      <c r="C96" s="23">
        <v>90</v>
      </c>
      <c r="D96" s="24"/>
      <c r="E96" s="103"/>
      <c r="F96" s="27"/>
      <c r="G96" s="24"/>
      <c r="H96" s="24"/>
      <c r="I96" s="24"/>
      <c r="J96" s="92"/>
      <c r="K96" s="27"/>
      <c r="L96" s="79"/>
      <c r="M96" s="24"/>
      <c r="N96" s="27"/>
      <c r="O96" s="27"/>
      <c r="P96" s="96"/>
      <c r="Q96" s="27"/>
      <c r="R96" s="27"/>
      <c r="S96" s="29"/>
      <c r="T96" s="26"/>
      <c r="U96" s="80"/>
      <c r="V96" s="100"/>
      <c r="W96" s="27"/>
      <c r="X96" s="24"/>
      <c r="Y96" s="28"/>
      <c r="Z96" s="28"/>
      <c r="AA96" s="21"/>
      <c r="AB96" s="5"/>
      <c r="AC96" s="5"/>
      <c r="AD96" s="5"/>
      <c r="AE96" s="5"/>
      <c r="AF96" s="5"/>
      <c r="AG96" s="5"/>
      <c r="AH96" s="5"/>
      <c r="AI96" s="5"/>
      <c r="AJ96" s="5"/>
      <c r="AK96" s="5"/>
      <c r="AL96" s="5"/>
      <c r="AM96" s="5"/>
      <c r="AN96" s="81"/>
      <c r="AO96" s="82"/>
      <c r="AP96" s="83"/>
      <c r="AQ96" s="74"/>
      <c r="AR96" s="84"/>
      <c r="AW96" s="84"/>
      <c r="BB96" s="84"/>
      <c r="BG96" s="84"/>
      <c r="BK96" s="85"/>
    </row>
    <row r="97" spans="1:63" ht="24.95" customHeight="1" x14ac:dyDescent="0.2">
      <c r="A97" s="1"/>
      <c r="B97" s="22"/>
      <c r="C97" s="23">
        <v>91</v>
      </c>
      <c r="D97" s="24"/>
      <c r="E97" s="103"/>
      <c r="F97" s="27"/>
      <c r="G97" s="24"/>
      <c r="H97" s="24"/>
      <c r="I97" s="24"/>
      <c r="J97" s="92"/>
      <c r="K97" s="27"/>
      <c r="L97" s="79"/>
      <c r="M97" s="24"/>
      <c r="N97" s="27"/>
      <c r="O97" s="27"/>
      <c r="P97" s="96"/>
      <c r="Q97" s="27"/>
      <c r="R97" s="27"/>
      <c r="S97" s="29"/>
      <c r="T97" s="26"/>
      <c r="U97" s="80"/>
      <c r="V97" s="100"/>
      <c r="W97" s="27"/>
      <c r="X97" s="24"/>
      <c r="Y97" s="28"/>
      <c r="Z97" s="28"/>
      <c r="AA97" s="21"/>
      <c r="AB97" s="5"/>
      <c r="AC97" s="5"/>
      <c r="AD97" s="5"/>
      <c r="AE97" s="5"/>
      <c r="AF97" s="5"/>
      <c r="AG97" s="5"/>
      <c r="AH97" s="5"/>
      <c r="AI97" s="5"/>
      <c r="AJ97" s="5"/>
      <c r="AK97" s="5"/>
      <c r="AL97" s="5"/>
      <c r="AM97" s="5"/>
      <c r="AN97" s="81"/>
      <c r="AO97" s="82"/>
      <c r="AP97" s="83"/>
      <c r="AQ97" s="74"/>
      <c r="AR97" s="84"/>
      <c r="AW97" s="84"/>
      <c r="BB97" s="84"/>
      <c r="BG97" s="84"/>
      <c r="BK97" s="85"/>
    </row>
    <row r="98" spans="1:63" ht="24.95" customHeight="1" x14ac:dyDescent="0.2">
      <c r="A98" s="1"/>
      <c r="B98" s="22"/>
      <c r="C98" s="23">
        <v>92</v>
      </c>
      <c r="D98" s="24"/>
      <c r="E98" s="103"/>
      <c r="F98" s="27"/>
      <c r="G98" s="24"/>
      <c r="H98" s="24"/>
      <c r="I98" s="24"/>
      <c r="J98" s="92"/>
      <c r="K98" s="27"/>
      <c r="L98" s="79"/>
      <c r="M98" s="24"/>
      <c r="N98" s="27"/>
      <c r="O98" s="27"/>
      <c r="P98" s="96"/>
      <c r="Q98" s="27"/>
      <c r="R98" s="27"/>
      <c r="S98" s="29"/>
      <c r="T98" s="26"/>
      <c r="U98" s="80"/>
      <c r="V98" s="100"/>
      <c r="W98" s="27"/>
      <c r="X98" s="24"/>
      <c r="Y98" s="28"/>
      <c r="Z98" s="28"/>
      <c r="AA98" s="21"/>
      <c r="AB98" s="5"/>
      <c r="AC98" s="5"/>
      <c r="AD98" s="5"/>
      <c r="AE98" s="5"/>
      <c r="AF98" s="5"/>
      <c r="AG98" s="5"/>
      <c r="AH98" s="5"/>
      <c r="AI98" s="5"/>
      <c r="AJ98" s="5"/>
      <c r="AK98" s="5"/>
      <c r="AL98" s="5"/>
      <c r="AM98" s="5"/>
      <c r="AN98" s="81"/>
      <c r="AO98" s="82"/>
      <c r="AP98" s="83"/>
      <c r="AQ98" s="74"/>
      <c r="AR98" s="84"/>
      <c r="AW98" s="84"/>
      <c r="BB98" s="84"/>
      <c r="BG98" s="84"/>
      <c r="BK98" s="85"/>
    </row>
    <row r="99" spans="1:63" ht="24.95" customHeight="1" x14ac:dyDescent="0.2">
      <c r="A99" s="1"/>
      <c r="B99" s="22"/>
      <c r="C99" s="23">
        <v>93</v>
      </c>
      <c r="D99" s="24"/>
      <c r="E99" s="103"/>
      <c r="F99" s="27"/>
      <c r="G99" s="24"/>
      <c r="H99" s="24"/>
      <c r="I99" s="24"/>
      <c r="J99" s="92"/>
      <c r="K99" s="27"/>
      <c r="L99" s="79"/>
      <c r="M99" s="24"/>
      <c r="N99" s="27"/>
      <c r="O99" s="27"/>
      <c r="P99" s="96"/>
      <c r="Q99" s="27"/>
      <c r="R99" s="27"/>
      <c r="S99" s="29"/>
      <c r="T99" s="26"/>
      <c r="U99" s="80"/>
      <c r="V99" s="100"/>
      <c r="W99" s="27"/>
      <c r="X99" s="24"/>
      <c r="Y99" s="28"/>
      <c r="Z99" s="28"/>
      <c r="AA99" s="21"/>
      <c r="AB99" s="5"/>
      <c r="AC99" s="5"/>
      <c r="AD99" s="5"/>
      <c r="AE99" s="5"/>
      <c r="AF99" s="5"/>
      <c r="AG99" s="5"/>
      <c r="AH99" s="5"/>
      <c r="AI99" s="5"/>
      <c r="AJ99" s="5"/>
      <c r="AK99" s="5"/>
      <c r="AL99" s="5"/>
      <c r="AM99" s="5"/>
      <c r="AN99" s="81"/>
      <c r="AO99" s="82"/>
      <c r="AP99" s="83"/>
      <c r="AQ99" s="74"/>
      <c r="AR99" s="84"/>
      <c r="AW99" s="84"/>
      <c r="BB99" s="84"/>
      <c r="BG99" s="84"/>
      <c r="BK99" s="85"/>
    </row>
    <row r="100" spans="1:63" ht="24.95" customHeight="1" x14ac:dyDescent="0.2">
      <c r="A100" s="1"/>
      <c r="B100" s="22"/>
      <c r="C100" s="23">
        <v>94</v>
      </c>
      <c r="D100" s="24"/>
      <c r="E100" s="103"/>
      <c r="F100" s="27"/>
      <c r="G100" s="24"/>
      <c r="H100" s="24"/>
      <c r="I100" s="24"/>
      <c r="J100" s="92"/>
      <c r="K100" s="27"/>
      <c r="L100" s="79"/>
      <c r="M100" s="24"/>
      <c r="N100" s="27"/>
      <c r="O100" s="27"/>
      <c r="P100" s="96"/>
      <c r="Q100" s="27"/>
      <c r="R100" s="27"/>
      <c r="S100" s="29"/>
      <c r="T100" s="26"/>
      <c r="U100" s="80"/>
      <c r="V100" s="100"/>
      <c r="W100" s="27"/>
      <c r="X100" s="24"/>
      <c r="Y100" s="28"/>
      <c r="Z100" s="28"/>
      <c r="AA100" s="21"/>
      <c r="AB100" s="5"/>
      <c r="AC100" s="5"/>
      <c r="AD100" s="5"/>
      <c r="AE100" s="5"/>
      <c r="AF100" s="5"/>
      <c r="AG100" s="5"/>
      <c r="AH100" s="5"/>
      <c r="AI100" s="5"/>
      <c r="AJ100" s="5"/>
      <c r="AK100" s="5"/>
      <c r="AL100" s="5"/>
      <c r="AM100" s="5"/>
      <c r="AN100" s="81"/>
      <c r="AO100" s="82"/>
      <c r="AP100" s="83"/>
      <c r="AQ100" s="74"/>
      <c r="AR100" s="84"/>
      <c r="AW100" s="84"/>
      <c r="BB100" s="84"/>
      <c r="BG100" s="84"/>
      <c r="BK100" s="85"/>
    </row>
    <row r="101" spans="1:63" ht="24.95" customHeight="1" x14ac:dyDescent="0.2">
      <c r="A101" s="1"/>
      <c r="B101" s="22"/>
      <c r="C101" s="23">
        <v>95</v>
      </c>
      <c r="D101" s="24"/>
      <c r="E101" s="103"/>
      <c r="F101" s="27"/>
      <c r="G101" s="24"/>
      <c r="H101" s="24"/>
      <c r="I101" s="24"/>
      <c r="J101" s="92"/>
      <c r="K101" s="27"/>
      <c r="L101" s="79"/>
      <c r="M101" s="24"/>
      <c r="N101" s="27"/>
      <c r="O101" s="27"/>
      <c r="P101" s="96"/>
      <c r="Q101" s="27"/>
      <c r="R101" s="27"/>
      <c r="S101" s="29"/>
      <c r="T101" s="26"/>
      <c r="U101" s="80"/>
      <c r="V101" s="100"/>
      <c r="W101" s="27"/>
      <c r="X101" s="24"/>
      <c r="Y101" s="28"/>
      <c r="Z101" s="28"/>
      <c r="AA101" s="21"/>
      <c r="AB101" s="5"/>
      <c r="AC101" s="5"/>
      <c r="AD101" s="5"/>
      <c r="AE101" s="5"/>
      <c r="AF101" s="5"/>
      <c r="AG101" s="5"/>
      <c r="AH101" s="5"/>
      <c r="AI101" s="5"/>
      <c r="AJ101" s="5"/>
      <c r="AK101" s="5"/>
      <c r="AL101" s="5"/>
      <c r="AM101" s="5"/>
      <c r="AN101" s="81"/>
      <c r="AO101" s="82"/>
      <c r="AP101" s="83"/>
      <c r="AQ101" s="74"/>
      <c r="AR101" s="84"/>
      <c r="AW101" s="84"/>
      <c r="BB101" s="84"/>
      <c r="BG101" s="84"/>
      <c r="BK101" s="85"/>
    </row>
    <row r="102" spans="1:63" ht="24.95" customHeight="1" x14ac:dyDescent="0.2">
      <c r="A102" s="1"/>
      <c r="B102" s="22"/>
      <c r="C102" s="23">
        <v>96</v>
      </c>
      <c r="D102" s="24"/>
      <c r="E102" s="103"/>
      <c r="F102" s="27"/>
      <c r="G102" s="24"/>
      <c r="H102" s="24"/>
      <c r="I102" s="24"/>
      <c r="J102" s="92"/>
      <c r="K102" s="27"/>
      <c r="L102" s="79"/>
      <c r="M102" s="24"/>
      <c r="N102" s="27"/>
      <c r="O102" s="27"/>
      <c r="P102" s="96"/>
      <c r="Q102" s="27"/>
      <c r="R102" s="27"/>
      <c r="S102" s="29"/>
      <c r="T102" s="26"/>
      <c r="U102" s="80"/>
      <c r="V102" s="100"/>
      <c r="W102" s="27"/>
      <c r="X102" s="24"/>
      <c r="Y102" s="28"/>
      <c r="Z102" s="28"/>
      <c r="AA102" s="21"/>
      <c r="AB102" s="5"/>
      <c r="AC102" s="5"/>
      <c r="AD102" s="5"/>
      <c r="AE102" s="5"/>
      <c r="AF102" s="5"/>
      <c r="AG102" s="5"/>
      <c r="AH102" s="5"/>
      <c r="AI102" s="5"/>
      <c r="AJ102" s="5"/>
      <c r="AK102" s="5"/>
      <c r="AL102" s="5"/>
      <c r="AM102" s="5"/>
      <c r="AN102" s="81"/>
      <c r="AO102" s="82"/>
      <c r="AP102" s="83"/>
      <c r="AQ102" s="74"/>
      <c r="AR102" s="84"/>
      <c r="AW102" s="84"/>
      <c r="BB102" s="84"/>
      <c r="BG102" s="84"/>
      <c r="BK102" s="85"/>
    </row>
    <row r="103" spans="1:63" ht="24.95" customHeight="1" x14ac:dyDescent="0.2">
      <c r="A103" s="1"/>
      <c r="B103" s="22"/>
      <c r="C103" s="23">
        <v>97</v>
      </c>
      <c r="D103" s="24"/>
      <c r="E103" s="103"/>
      <c r="F103" s="27"/>
      <c r="G103" s="24"/>
      <c r="H103" s="24"/>
      <c r="I103" s="24"/>
      <c r="J103" s="92"/>
      <c r="K103" s="27"/>
      <c r="L103" s="79"/>
      <c r="M103" s="24"/>
      <c r="N103" s="27"/>
      <c r="O103" s="27"/>
      <c r="P103" s="96"/>
      <c r="Q103" s="27"/>
      <c r="R103" s="27"/>
      <c r="S103" s="29"/>
      <c r="T103" s="26"/>
      <c r="U103" s="80"/>
      <c r="V103" s="100"/>
      <c r="W103" s="27"/>
      <c r="X103" s="24"/>
      <c r="Y103" s="28"/>
      <c r="Z103" s="28"/>
      <c r="AA103" s="21"/>
      <c r="AB103" s="5"/>
      <c r="AC103" s="5"/>
      <c r="AD103" s="5"/>
      <c r="AE103" s="5"/>
      <c r="AF103" s="5"/>
      <c r="AG103" s="5"/>
      <c r="AH103" s="5"/>
      <c r="AI103" s="5"/>
      <c r="AJ103" s="5"/>
      <c r="AK103" s="5"/>
      <c r="AL103" s="5"/>
      <c r="AM103" s="5"/>
      <c r="AN103" s="81"/>
      <c r="AO103" s="82"/>
      <c r="AP103" s="83"/>
      <c r="AQ103" s="74"/>
      <c r="AR103" s="84"/>
      <c r="AW103" s="84"/>
      <c r="BB103" s="84"/>
      <c r="BG103" s="84"/>
      <c r="BK103" s="85"/>
    </row>
    <row r="104" spans="1:63" ht="24.95" customHeight="1" x14ac:dyDescent="0.2">
      <c r="A104" s="1"/>
      <c r="B104" s="22"/>
      <c r="C104" s="23">
        <v>98</v>
      </c>
      <c r="D104" s="24"/>
      <c r="E104" s="103"/>
      <c r="F104" s="27"/>
      <c r="G104" s="24"/>
      <c r="H104" s="24"/>
      <c r="I104" s="24"/>
      <c r="J104" s="92"/>
      <c r="K104" s="27"/>
      <c r="L104" s="79"/>
      <c r="M104" s="24"/>
      <c r="N104" s="27"/>
      <c r="O104" s="27"/>
      <c r="P104" s="96"/>
      <c r="Q104" s="27"/>
      <c r="R104" s="27"/>
      <c r="S104" s="29"/>
      <c r="T104" s="26"/>
      <c r="U104" s="80"/>
      <c r="V104" s="100"/>
      <c r="W104" s="27"/>
      <c r="X104" s="24"/>
      <c r="Y104" s="28"/>
      <c r="Z104" s="28"/>
      <c r="AA104" s="21"/>
      <c r="AB104" s="5"/>
      <c r="AC104" s="5"/>
      <c r="AD104" s="5"/>
      <c r="AE104" s="5"/>
      <c r="AF104" s="5"/>
      <c r="AG104" s="5"/>
      <c r="AH104" s="5"/>
      <c r="AI104" s="5"/>
      <c r="AJ104" s="5"/>
      <c r="AK104" s="5"/>
      <c r="AL104" s="5"/>
      <c r="AM104" s="5"/>
      <c r="AN104" s="81"/>
      <c r="AO104" s="82"/>
      <c r="AP104" s="83"/>
      <c r="AQ104" s="74"/>
      <c r="AR104" s="84"/>
      <c r="AW104" s="84"/>
      <c r="BB104" s="84"/>
      <c r="BG104" s="84"/>
      <c r="BK104" s="85"/>
    </row>
    <row r="105" spans="1:63" ht="24.95" customHeight="1" x14ac:dyDescent="0.2">
      <c r="A105" s="1"/>
      <c r="B105" s="22"/>
      <c r="C105" s="23">
        <v>99</v>
      </c>
      <c r="D105" s="24"/>
      <c r="E105" s="103"/>
      <c r="F105" s="27"/>
      <c r="G105" s="24"/>
      <c r="H105" s="24"/>
      <c r="I105" s="24"/>
      <c r="J105" s="92"/>
      <c r="K105" s="27"/>
      <c r="L105" s="79"/>
      <c r="M105" s="24"/>
      <c r="N105" s="27"/>
      <c r="O105" s="27"/>
      <c r="P105" s="96"/>
      <c r="Q105" s="27"/>
      <c r="R105" s="27"/>
      <c r="S105" s="29"/>
      <c r="T105" s="26"/>
      <c r="U105" s="80"/>
      <c r="V105" s="100"/>
      <c r="W105" s="27"/>
      <c r="X105" s="24"/>
      <c r="Y105" s="28"/>
      <c r="Z105" s="28"/>
      <c r="AA105" s="21"/>
      <c r="AB105" s="5"/>
      <c r="AC105" s="5"/>
      <c r="AD105" s="5"/>
      <c r="AE105" s="5"/>
      <c r="AF105" s="5"/>
      <c r="AG105" s="5"/>
      <c r="AH105" s="5"/>
      <c r="AI105" s="5"/>
      <c r="AJ105" s="5"/>
      <c r="AK105" s="5"/>
      <c r="AL105" s="5"/>
      <c r="AM105" s="5"/>
      <c r="AN105" s="81"/>
      <c r="AO105" s="82"/>
      <c r="AP105" s="83"/>
      <c r="AQ105" s="74"/>
      <c r="AR105" s="84"/>
      <c r="AW105" s="84"/>
      <c r="BB105" s="84"/>
      <c r="BG105" s="84"/>
      <c r="BK105" s="85"/>
    </row>
    <row r="106" spans="1:63" ht="24.95" customHeight="1" x14ac:dyDescent="0.2">
      <c r="A106" s="1"/>
      <c r="B106" s="22"/>
      <c r="C106" s="23">
        <v>100</v>
      </c>
      <c r="D106" s="24"/>
      <c r="E106" s="103"/>
      <c r="F106" s="27"/>
      <c r="G106" s="24"/>
      <c r="H106" s="24"/>
      <c r="I106" s="24"/>
      <c r="J106" s="92"/>
      <c r="K106" s="27"/>
      <c r="L106" s="79"/>
      <c r="M106" s="24"/>
      <c r="N106" s="27"/>
      <c r="O106" s="27"/>
      <c r="P106" s="96"/>
      <c r="Q106" s="27"/>
      <c r="R106" s="27"/>
      <c r="S106" s="29"/>
      <c r="T106" s="26"/>
      <c r="U106" s="80"/>
      <c r="V106" s="100"/>
      <c r="W106" s="27"/>
      <c r="X106" s="24"/>
      <c r="Y106" s="28"/>
      <c r="Z106" s="28"/>
      <c r="AA106" s="21"/>
      <c r="AB106" s="5"/>
      <c r="AC106" s="5"/>
      <c r="AD106" s="5"/>
      <c r="AE106" s="5"/>
      <c r="AF106" s="5"/>
      <c r="AG106" s="5"/>
      <c r="AH106" s="5"/>
      <c r="AI106" s="5"/>
      <c r="AJ106" s="5"/>
      <c r="AK106" s="5"/>
      <c r="AL106" s="5"/>
      <c r="AM106" s="5"/>
      <c r="AN106" s="81"/>
      <c r="AO106" s="82"/>
      <c r="AP106" s="83"/>
      <c r="AQ106" s="74"/>
      <c r="AR106" s="84"/>
      <c r="AW106" s="84"/>
      <c r="BB106" s="84"/>
      <c r="BG106" s="84"/>
      <c r="BK106" s="85"/>
    </row>
    <row r="107" spans="1:63" ht="24.95" customHeight="1" x14ac:dyDescent="0.2">
      <c r="A107" s="1"/>
      <c r="B107" s="22"/>
      <c r="C107" s="23">
        <v>101</v>
      </c>
      <c r="D107" s="24"/>
      <c r="E107" s="103"/>
      <c r="F107" s="27"/>
      <c r="G107" s="24"/>
      <c r="H107" s="24"/>
      <c r="I107" s="24"/>
      <c r="J107" s="92"/>
      <c r="K107" s="27"/>
      <c r="L107" s="79"/>
      <c r="M107" s="24"/>
      <c r="N107" s="27"/>
      <c r="O107" s="27"/>
      <c r="P107" s="96"/>
      <c r="Q107" s="27"/>
      <c r="R107" s="27"/>
      <c r="S107" s="29"/>
      <c r="T107" s="26"/>
      <c r="U107" s="80"/>
      <c r="V107" s="100"/>
      <c r="W107" s="27"/>
      <c r="X107" s="24"/>
      <c r="Y107" s="28"/>
      <c r="Z107" s="28"/>
      <c r="AA107" s="21"/>
      <c r="AB107" s="5"/>
      <c r="AC107" s="5"/>
      <c r="AD107" s="5"/>
      <c r="AE107" s="5"/>
      <c r="AF107" s="5"/>
      <c r="AG107" s="5"/>
      <c r="AH107" s="5"/>
      <c r="AI107" s="5"/>
      <c r="AJ107" s="5"/>
      <c r="AK107" s="5"/>
      <c r="AL107" s="5"/>
      <c r="AM107" s="5"/>
      <c r="AN107" s="81"/>
      <c r="AO107" s="82"/>
      <c r="AP107" s="83"/>
      <c r="AQ107" s="74"/>
      <c r="AR107" s="84"/>
      <c r="AW107" s="84"/>
      <c r="BB107" s="84"/>
      <c r="BG107" s="84"/>
      <c r="BK107" s="85"/>
    </row>
    <row r="108" spans="1:63" ht="24.95" customHeight="1" x14ac:dyDescent="0.2">
      <c r="A108" s="1"/>
      <c r="B108" s="22"/>
      <c r="C108" s="23">
        <v>102</v>
      </c>
      <c r="D108" s="24"/>
      <c r="E108" s="103"/>
      <c r="F108" s="27"/>
      <c r="G108" s="24"/>
      <c r="H108" s="24"/>
      <c r="I108" s="24"/>
      <c r="J108" s="92"/>
      <c r="K108" s="27"/>
      <c r="L108" s="79"/>
      <c r="M108" s="24"/>
      <c r="N108" s="27"/>
      <c r="O108" s="27"/>
      <c r="P108" s="96"/>
      <c r="Q108" s="27"/>
      <c r="R108" s="27"/>
      <c r="S108" s="29"/>
      <c r="T108" s="26"/>
      <c r="U108" s="80"/>
      <c r="V108" s="100"/>
      <c r="W108" s="27"/>
      <c r="X108" s="24"/>
      <c r="Y108" s="28"/>
      <c r="Z108" s="28"/>
      <c r="AA108" s="21"/>
      <c r="AB108" s="5"/>
      <c r="AC108" s="5"/>
      <c r="AD108" s="5"/>
      <c r="AE108" s="5"/>
      <c r="AF108" s="5"/>
      <c r="AG108" s="5"/>
      <c r="AH108" s="5"/>
      <c r="AI108" s="5"/>
      <c r="AJ108" s="5"/>
      <c r="AK108" s="5"/>
      <c r="AL108" s="5"/>
      <c r="AM108" s="5"/>
      <c r="AN108" s="81"/>
      <c r="AO108" s="82"/>
      <c r="AP108" s="83"/>
      <c r="AQ108" s="74"/>
      <c r="AR108" s="84"/>
      <c r="AW108" s="84"/>
      <c r="BB108" s="84"/>
      <c r="BG108" s="84"/>
      <c r="BK108" s="85"/>
    </row>
    <row r="109" spans="1:63" ht="24.95" customHeight="1" x14ac:dyDescent="0.2">
      <c r="A109" s="1"/>
      <c r="B109" s="22"/>
      <c r="C109" s="23">
        <v>103</v>
      </c>
      <c r="D109" s="24"/>
      <c r="E109" s="103"/>
      <c r="F109" s="27"/>
      <c r="G109" s="24"/>
      <c r="H109" s="24"/>
      <c r="I109" s="24"/>
      <c r="J109" s="92"/>
      <c r="K109" s="27"/>
      <c r="L109" s="79"/>
      <c r="M109" s="24"/>
      <c r="N109" s="27"/>
      <c r="O109" s="27"/>
      <c r="P109" s="96"/>
      <c r="Q109" s="27"/>
      <c r="R109" s="27"/>
      <c r="S109" s="29"/>
      <c r="T109" s="26"/>
      <c r="U109" s="80"/>
      <c r="V109" s="100"/>
      <c r="W109" s="27"/>
      <c r="X109" s="24"/>
      <c r="Y109" s="28"/>
      <c r="Z109" s="28"/>
      <c r="AA109" s="21"/>
      <c r="AB109" s="5"/>
      <c r="AC109" s="5"/>
      <c r="AD109" s="5"/>
      <c r="AE109" s="5"/>
      <c r="AF109" s="5"/>
      <c r="AG109" s="5"/>
      <c r="AH109" s="5"/>
      <c r="AI109" s="5"/>
      <c r="AJ109" s="5"/>
      <c r="AK109" s="5"/>
      <c r="AL109" s="5"/>
      <c r="AM109" s="5"/>
      <c r="AN109" s="81"/>
      <c r="AO109" s="82"/>
      <c r="AP109" s="83"/>
      <c r="AQ109" s="74"/>
      <c r="AR109" s="84"/>
      <c r="AW109" s="84"/>
      <c r="BB109" s="84"/>
      <c r="BG109" s="84"/>
      <c r="BK109" s="85"/>
    </row>
    <row r="110" spans="1:63" ht="24.95" customHeight="1" x14ac:dyDescent="0.2">
      <c r="A110" s="1"/>
      <c r="B110" s="22"/>
      <c r="C110" s="23">
        <v>104</v>
      </c>
      <c r="D110" s="24"/>
      <c r="E110" s="103"/>
      <c r="F110" s="27"/>
      <c r="G110" s="24"/>
      <c r="H110" s="24"/>
      <c r="I110" s="24"/>
      <c r="J110" s="92"/>
      <c r="K110" s="27"/>
      <c r="L110" s="79"/>
      <c r="M110" s="24"/>
      <c r="N110" s="27"/>
      <c r="O110" s="27"/>
      <c r="P110" s="96"/>
      <c r="Q110" s="27"/>
      <c r="R110" s="27"/>
      <c r="S110" s="29"/>
      <c r="T110" s="26"/>
      <c r="U110" s="80"/>
      <c r="V110" s="100"/>
      <c r="W110" s="27"/>
      <c r="X110" s="24"/>
      <c r="Y110" s="28"/>
      <c r="Z110" s="28"/>
      <c r="AA110" s="21"/>
      <c r="AB110" s="5"/>
      <c r="AC110" s="5"/>
      <c r="AD110" s="5"/>
      <c r="AE110" s="5"/>
      <c r="AF110" s="5"/>
      <c r="AG110" s="5"/>
      <c r="AH110" s="5"/>
      <c r="AI110" s="5"/>
      <c r="AJ110" s="5"/>
      <c r="AK110" s="5"/>
      <c r="AL110" s="5"/>
      <c r="AM110" s="5"/>
      <c r="AN110" s="81"/>
      <c r="AO110" s="82"/>
      <c r="AP110" s="83"/>
      <c r="AQ110" s="74"/>
      <c r="AR110" s="84"/>
      <c r="AW110" s="84"/>
      <c r="BB110" s="84"/>
      <c r="BG110" s="84"/>
      <c r="BK110" s="85"/>
    </row>
    <row r="111" spans="1:63" ht="24.95" customHeight="1" x14ac:dyDescent="0.2">
      <c r="A111" s="1"/>
      <c r="B111" s="22"/>
      <c r="C111" s="23">
        <v>105</v>
      </c>
      <c r="D111" s="24"/>
      <c r="E111" s="103"/>
      <c r="F111" s="27"/>
      <c r="G111" s="24"/>
      <c r="H111" s="24"/>
      <c r="I111" s="24"/>
      <c r="J111" s="92"/>
      <c r="K111" s="27"/>
      <c r="L111" s="79"/>
      <c r="M111" s="24"/>
      <c r="N111" s="27"/>
      <c r="O111" s="27"/>
      <c r="P111" s="96"/>
      <c r="Q111" s="27"/>
      <c r="R111" s="27"/>
      <c r="S111" s="29"/>
      <c r="T111" s="26"/>
      <c r="U111" s="80"/>
      <c r="V111" s="100"/>
      <c r="W111" s="27"/>
      <c r="X111" s="24"/>
      <c r="Y111" s="28"/>
      <c r="Z111" s="28"/>
      <c r="AA111" s="21"/>
      <c r="AB111" s="5"/>
      <c r="AC111" s="5"/>
      <c r="AD111" s="5"/>
      <c r="AE111" s="5"/>
      <c r="AF111" s="5"/>
      <c r="AG111" s="5"/>
      <c r="AH111" s="5"/>
      <c r="AI111" s="5"/>
      <c r="AJ111" s="5"/>
      <c r="AK111" s="5"/>
      <c r="AL111" s="5"/>
      <c r="AM111" s="5"/>
      <c r="AN111" s="81"/>
      <c r="AO111" s="82"/>
      <c r="AP111" s="83"/>
      <c r="AQ111" s="74"/>
      <c r="AR111" s="84"/>
      <c r="AW111" s="84"/>
      <c r="BB111" s="84"/>
      <c r="BG111" s="84"/>
      <c r="BK111" s="85"/>
    </row>
    <row r="112" spans="1:63" ht="24.95" customHeight="1" x14ac:dyDescent="0.2">
      <c r="A112" s="1"/>
      <c r="B112" s="22"/>
      <c r="C112" s="23">
        <v>106</v>
      </c>
      <c r="D112" s="24"/>
      <c r="E112" s="103"/>
      <c r="F112" s="27"/>
      <c r="G112" s="24"/>
      <c r="H112" s="24"/>
      <c r="I112" s="24"/>
      <c r="J112" s="92"/>
      <c r="K112" s="27"/>
      <c r="L112" s="79"/>
      <c r="M112" s="24"/>
      <c r="N112" s="27"/>
      <c r="O112" s="27"/>
      <c r="P112" s="96"/>
      <c r="Q112" s="27"/>
      <c r="R112" s="27"/>
      <c r="S112" s="29"/>
      <c r="T112" s="26"/>
      <c r="U112" s="80"/>
      <c r="V112" s="100"/>
      <c r="W112" s="27"/>
      <c r="X112" s="24"/>
      <c r="Y112" s="28"/>
      <c r="Z112" s="28"/>
      <c r="AA112" s="21"/>
      <c r="AB112" s="5"/>
      <c r="AC112" s="5"/>
      <c r="AD112" s="5"/>
      <c r="AE112" s="5"/>
      <c r="AF112" s="5"/>
      <c r="AG112" s="5"/>
      <c r="AH112" s="5"/>
      <c r="AI112" s="5"/>
      <c r="AJ112" s="5"/>
      <c r="AK112" s="5"/>
      <c r="AL112" s="5"/>
      <c r="AM112" s="5"/>
      <c r="AN112" s="81"/>
      <c r="AO112" s="82"/>
      <c r="AP112" s="83"/>
      <c r="AQ112" s="74"/>
      <c r="AR112" s="84"/>
      <c r="AW112" s="84"/>
      <c r="BB112" s="84"/>
      <c r="BG112" s="84"/>
      <c r="BK112" s="85"/>
    </row>
    <row r="113" spans="1:63" ht="24.95" customHeight="1" x14ac:dyDescent="0.2">
      <c r="A113" s="1"/>
      <c r="B113" s="22"/>
      <c r="C113" s="23">
        <v>107</v>
      </c>
      <c r="D113" s="24"/>
      <c r="E113" s="103"/>
      <c r="F113" s="27"/>
      <c r="G113" s="24"/>
      <c r="H113" s="24"/>
      <c r="I113" s="24"/>
      <c r="J113" s="92"/>
      <c r="K113" s="27"/>
      <c r="L113" s="79"/>
      <c r="M113" s="24"/>
      <c r="N113" s="27"/>
      <c r="O113" s="27"/>
      <c r="P113" s="96"/>
      <c r="Q113" s="27"/>
      <c r="R113" s="27"/>
      <c r="S113" s="29"/>
      <c r="T113" s="26"/>
      <c r="U113" s="80"/>
      <c r="V113" s="100"/>
      <c r="W113" s="27"/>
      <c r="X113" s="24"/>
      <c r="Y113" s="28"/>
      <c r="Z113" s="28"/>
      <c r="AA113" s="21"/>
      <c r="AB113" s="5"/>
      <c r="AC113" s="5"/>
      <c r="AD113" s="5"/>
      <c r="AE113" s="5"/>
      <c r="AF113" s="5"/>
      <c r="AG113" s="5"/>
      <c r="AH113" s="5"/>
      <c r="AI113" s="5"/>
      <c r="AJ113" s="5"/>
      <c r="AK113" s="5"/>
      <c r="AL113" s="5"/>
      <c r="AM113" s="5"/>
      <c r="AN113" s="81"/>
      <c r="AO113" s="82"/>
      <c r="AP113" s="83"/>
      <c r="AQ113" s="74"/>
      <c r="AR113" s="84"/>
      <c r="AW113" s="84"/>
      <c r="BB113" s="84"/>
      <c r="BG113" s="84"/>
      <c r="BK113" s="85"/>
    </row>
    <row r="114" spans="1:63" ht="24.95" customHeight="1" x14ac:dyDescent="0.2">
      <c r="A114" s="1"/>
      <c r="B114" s="22"/>
      <c r="C114" s="23">
        <v>108</v>
      </c>
      <c r="D114" s="24"/>
      <c r="E114" s="103"/>
      <c r="F114" s="27"/>
      <c r="G114" s="24"/>
      <c r="H114" s="24"/>
      <c r="I114" s="24"/>
      <c r="J114" s="92"/>
      <c r="K114" s="27"/>
      <c r="L114" s="79"/>
      <c r="M114" s="24"/>
      <c r="N114" s="27"/>
      <c r="O114" s="27"/>
      <c r="P114" s="96"/>
      <c r="Q114" s="27"/>
      <c r="R114" s="27"/>
      <c r="S114" s="29"/>
      <c r="T114" s="26"/>
      <c r="U114" s="80"/>
      <c r="V114" s="100"/>
      <c r="W114" s="27"/>
      <c r="X114" s="24"/>
      <c r="Y114" s="28"/>
      <c r="Z114" s="28"/>
      <c r="AA114" s="21"/>
      <c r="AB114" s="5"/>
      <c r="AC114" s="5"/>
      <c r="AD114" s="5"/>
      <c r="AE114" s="5"/>
      <c r="AF114" s="5"/>
      <c r="AG114" s="5"/>
      <c r="AH114" s="5"/>
      <c r="AI114" s="5"/>
      <c r="AJ114" s="5"/>
      <c r="AK114" s="5"/>
      <c r="AL114" s="5"/>
      <c r="AM114" s="5"/>
      <c r="AN114" s="81"/>
      <c r="AO114" s="82"/>
      <c r="AP114" s="83"/>
      <c r="AQ114" s="74"/>
      <c r="AR114" s="84"/>
      <c r="AW114" s="84"/>
      <c r="BB114" s="84"/>
      <c r="BG114" s="84"/>
      <c r="BK114" s="85"/>
    </row>
    <row r="115" spans="1:63" ht="24.95" customHeight="1" x14ac:dyDescent="0.2">
      <c r="A115" s="1"/>
      <c r="B115" s="22"/>
      <c r="C115" s="23">
        <v>109</v>
      </c>
      <c r="D115" s="24"/>
      <c r="E115" s="103"/>
      <c r="F115" s="27"/>
      <c r="G115" s="24"/>
      <c r="H115" s="24"/>
      <c r="I115" s="24"/>
      <c r="J115" s="92"/>
      <c r="K115" s="27"/>
      <c r="L115" s="79"/>
      <c r="M115" s="24"/>
      <c r="N115" s="27"/>
      <c r="O115" s="27"/>
      <c r="P115" s="96"/>
      <c r="Q115" s="27"/>
      <c r="R115" s="27"/>
      <c r="S115" s="29"/>
      <c r="T115" s="26"/>
      <c r="U115" s="80"/>
      <c r="V115" s="100"/>
      <c r="W115" s="27"/>
      <c r="X115" s="24"/>
      <c r="Y115" s="28"/>
      <c r="Z115" s="28"/>
      <c r="AA115" s="21"/>
      <c r="AB115" s="5"/>
      <c r="AC115" s="5"/>
      <c r="AD115" s="5"/>
      <c r="AE115" s="5"/>
      <c r="AF115" s="5"/>
      <c r="AG115" s="5"/>
      <c r="AH115" s="5"/>
      <c r="AI115" s="5"/>
      <c r="AJ115" s="5"/>
      <c r="AK115" s="5"/>
      <c r="AL115" s="5"/>
      <c r="AM115" s="5"/>
      <c r="AN115" s="81"/>
      <c r="AO115" s="82"/>
      <c r="AP115" s="83"/>
      <c r="AQ115" s="74"/>
      <c r="AR115" s="84"/>
      <c r="AW115" s="84"/>
      <c r="BB115" s="84"/>
      <c r="BG115" s="84"/>
      <c r="BK115" s="85"/>
    </row>
    <row r="116" spans="1:63" ht="24.95" customHeight="1" x14ac:dyDescent="0.2">
      <c r="A116" s="1"/>
      <c r="B116" s="22"/>
      <c r="C116" s="23">
        <v>110</v>
      </c>
      <c r="D116" s="24"/>
      <c r="E116" s="103"/>
      <c r="F116" s="27"/>
      <c r="G116" s="24"/>
      <c r="H116" s="24"/>
      <c r="I116" s="24"/>
      <c r="J116" s="92"/>
      <c r="K116" s="27"/>
      <c r="L116" s="79"/>
      <c r="M116" s="24"/>
      <c r="N116" s="27"/>
      <c r="O116" s="27"/>
      <c r="P116" s="96"/>
      <c r="Q116" s="27"/>
      <c r="R116" s="27"/>
      <c r="S116" s="29"/>
      <c r="T116" s="26"/>
      <c r="U116" s="80"/>
      <c r="V116" s="100"/>
      <c r="W116" s="27"/>
      <c r="X116" s="24"/>
      <c r="Y116" s="28"/>
      <c r="Z116" s="28"/>
      <c r="AA116" s="21"/>
      <c r="AB116" s="5"/>
      <c r="AC116" s="5"/>
      <c r="AD116" s="5"/>
      <c r="AE116" s="5"/>
      <c r="AF116" s="5"/>
      <c r="AG116" s="5"/>
      <c r="AH116" s="5"/>
      <c r="AI116" s="5"/>
      <c r="AJ116" s="5"/>
      <c r="AK116" s="5"/>
      <c r="AL116" s="5"/>
      <c r="AM116" s="5"/>
      <c r="AN116" s="81"/>
      <c r="AO116" s="82"/>
      <c r="AP116" s="83"/>
      <c r="AQ116" s="74"/>
      <c r="AR116" s="84"/>
      <c r="AW116" s="84"/>
      <c r="BB116" s="84"/>
      <c r="BG116" s="84"/>
      <c r="BK116" s="85"/>
    </row>
    <row r="117" spans="1:63" ht="24.95" customHeight="1" x14ac:dyDescent="0.2">
      <c r="A117" s="1"/>
      <c r="B117" s="22"/>
      <c r="C117" s="23">
        <v>111</v>
      </c>
      <c r="D117" s="24"/>
      <c r="E117" s="103"/>
      <c r="F117" s="27"/>
      <c r="G117" s="24"/>
      <c r="H117" s="24"/>
      <c r="I117" s="24"/>
      <c r="J117" s="92"/>
      <c r="K117" s="27"/>
      <c r="L117" s="79"/>
      <c r="M117" s="24"/>
      <c r="N117" s="27"/>
      <c r="O117" s="27"/>
      <c r="P117" s="96"/>
      <c r="Q117" s="27"/>
      <c r="R117" s="27"/>
      <c r="S117" s="29"/>
      <c r="T117" s="26"/>
      <c r="U117" s="80"/>
      <c r="V117" s="100"/>
      <c r="W117" s="27"/>
      <c r="X117" s="24"/>
      <c r="Y117" s="28"/>
      <c r="Z117" s="28"/>
      <c r="AA117" s="21"/>
      <c r="AB117" s="5"/>
      <c r="AC117" s="5"/>
      <c r="AD117" s="5"/>
      <c r="AE117" s="5"/>
      <c r="AF117" s="5"/>
      <c r="AG117" s="5"/>
      <c r="AH117" s="5"/>
      <c r="AI117" s="5"/>
      <c r="AJ117" s="5"/>
      <c r="AK117" s="5"/>
      <c r="AL117" s="5"/>
      <c r="AM117" s="5"/>
      <c r="AN117" s="81"/>
      <c r="AO117" s="82"/>
      <c r="AP117" s="83"/>
      <c r="AQ117" s="74"/>
      <c r="AR117" s="84"/>
      <c r="AW117" s="84"/>
      <c r="BB117" s="84"/>
      <c r="BG117" s="84"/>
      <c r="BK117" s="85"/>
    </row>
    <row r="118" spans="1:63" ht="24.95" customHeight="1" x14ac:dyDescent="0.2">
      <c r="A118" s="1"/>
      <c r="B118" s="22"/>
      <c r="C118" s="23">
        <v>112</v>
      </c>
      <c r="D118" s="24"/>
      <c r="E118" s="103"/>
      <c r="F118" s="27"/>
      <c r="G118" s="24"/>
      <c r="H118" s="24"/>
      <c r="I118" s="24"/>
      <c r="J118" s="92"/>
      <c r="K118" s="27"/>
      <c r="L118" s="79"/>
      <c r="M118" s="24"/>
      <c r="N118" s="27"/>
      <c r="O118" s="27"/>
      <c r="P118" s="96"/>
      <c r="Q118" s="27"/>
      <c r="R118" s="27"/>
      <c r="S118" s="29"/>
      <c r="T118" s="26"/>
      <c r="U118" s="80"/>
      <c r="V118" s="100"/>
      <c r="W118" s="27"/>
      <c r="X118" s="24"/>
      <c r="Y118" s="28"/>
      <c r="Z118" s="28"/>
      <c r="AA118" s="21"/>
      <c r="AB118" s="5"/>
      <c r="AC118" s="5"/>
      <c r="AD118" s="5"/>
      <c r="AE118" s="5"/>
      <c r="AF118" s="5"/>
      <c r="AG118" s="5"/>
      <c r="AH118" s="5"/>
      <c r="AI118" s="5"/>
      <c r="AJ118" s="5"/>
      <c r="AK118" s="5"/>
      <c r="AL118" s="5"/>
      <c r="AM118" s="5"/>
      <c r="AN118" s="81"/>
      <c r="AO118" s="82"/>
      <c r="AP118" s="83"/>
      <c r="AQ118" s="74"/>
      <c r="AR118" s="84"/>
      <c r="AW118" s="84"/>
      <c r="BB118" s="84"/>
      <c r="BG118" s="84"/>
      <c r="BK118" s="85"/>
    </row>
    <row r="119" spans="1:63" ht="24.95" customHeight="1" x14ac:dyDescent="0.2">
      <c r="A119" s="1"/>
      <c r="B119" s="22"/>
      <c r="C119" s="23">
        <v>113</v>
      </c>
      <c r="D119" s="24"/>
      <c r="E119" s="103"/>
      <c r="F119" s="27"/>
      <c r="G119" s="24"/>
      <c r="H119" s="24"/>
      <c r="I119" s="24"/>
      <c r="J119" s="92"/>
      <c r="K119" s="27"/>
      <c r="L119" s="79"/>
      <c r="M119" s="24"/>
      <c r="N119" s="27"/>
      <c r="O119" s="27"/>
      <c r="P119" s="96"/>
      <c r="Q119" s="27"/>
      <c r="R119" s="27"/>
      <c r="S119" s="29"/>
      <c r="T119" s="26"/>
      <c r="U119" s="80"/>
      <c r="V119" s="100"/>
      <c r="W119" s="27"/>
      <c r="X119" s="24"/>
      <c r="Y119" s="28"/>
      <c r="Z119" s="28"/>
      <c r="AA119" s="21"/>
      <c r="AB119" s="5"/>
      <c r="AC119" s="5"/>
      <c r="AD119" s="5"/>
      <c r="AE119" s="5"/>
      <c r="AF119" s="5"/>
      <c r="AG119" s="5"/>
      <c r="AH119" s="5"/>
      <c r="AI119" s="5"/>
      <c r="AJ119" s="5"/>
      <c r="AK119" s="5"/>
      <c r="AL119" s="5"/>
      <c r="AM119" s="5"/>
      <c r="AN119" s="81"/>
      <c r="AO119" s="82"/>
      <c r="AP119" s="83"/>
      <c r="AQ119" s="74"/>
      <c r="AR119" s="84"/>
      <c r="AW119" s="84"/>
      <c r="BB119" s="84"/>
      <c r="BG119" s="84"/>
      <c r="BK119" s="85"/>
    </row>
    <row r="120" spans="1:63" ht="24.95" customHeight="1" x14ac:dyDescent="0.2">
      <c r="A120" s="1"/>
      <c r="B120" s="22"/>
      <c r="C120" s="23">
        <v>114</v>
      </c>
      <c r="D120" s="24"/>
      <c r="E120" s="103"/>
      <c r="F120" s="27"/>
      <c r="G120" s="24"/>
      <c r="H120" s="24"/>
      <c r="I120" s="24"/>
      <c r="J120" s="92"/>
      <c r="K120" s="27"/>
      <c r="L120" s="79"/>
      <c r="M120" s="24"/>
      <c r="N120" s="27"/>
      <c r="O120" s="27"/>
      <c r="P120" s="96"/>
      <c r="Q120" s="27"/>
      <c r="R120" s="27"/>
      <c r="S120" s="29"/>
      <c r="T120" s="26"/>
      <c r="U120" s="80"/>
      <c r="V120" s="100"/>
      <c r="W120" s="27"/>
      <c r="X120" s="24"/>
      <c r="Y120" s="28"/>
      <c r="Z120" s="28"/>
      <c r="AA120" s="21"/>
      <c r="AB120" s="5"/>
      <c r="AC120" s="5"/>
      <c r="AD120" s="5"/>
      <c r="AE120" s="5"/>
      <c r="AF120" s="5"/>
      <c r="AG120" s="5"/>
      <c r="AH120" s="5"/>
      <c r="AI120" s="5"/>
      <c r="AJ120" s="5"/>
      <c r="AK120" s="5"/>
      <c r="AL120" s="5"/>
      <c r="AM120" s="5"/>
      <c r="AN120" s="81"/>
      <c r="AO120" s="82"/>
      <c r="AP120" s="83"/>
      <c r="AQ120" s="74"/>
      <c r="AR120" s="84"/>
      <c r="AW120" s="84"/>
      <c r="BB120" s="84"/>
      <c r="BG120" s="84"/>
      <c r="BK120" s="85"/>
    </row>
    <row r="121" spans="1:63" ht="24.95" customHeight="1" x14ac:dyDescent="0.2">
      <c r="A121" s="1"/>
      <c r="B121" s="22"/>
      <c r="C121" s="23">
        <v>115</v>
      </c>
      <c r="D121" s="24"/>
      <c r="E121" s="103"/>
      <c r="F121" s="27"/>
      <c r="G121" s="24"/>
      <c r="H121" s="24"/>
      <c r="I121" s="24"/>
      <c r="J121" s="92"/>
      <c r="K121" s="27"/>
      <c r="L121" s="79"/>
      <c r="M121" s="24"/>
      <c r="N121" s="27"/>
      <c r="O121" s="27"/>
      <c r="P121" s="96"/>
      <c r="Q121" s="27"/>
      <c r="R121" s="27"/>
      <c r="S121" s="29"/>
      <c r="T121" s="26"/>
      <c r="U121" s="80"/>
      <c r="V121" s="100"/>
      <c r="W121" s="27"/>
      <c r="X121" s="24"/>
      <c r="Y121" s="28"/>
      <c r="Z121" s="28"/>
      <c r="AA121" s="21"/>
      <c r="AB121" s="5"/>
      <c r="AC121" s="5"/>
      <c r="AD121" s="5"/>
      <c r="AE121" s="5"/>
      <c r="AF121" s="5"/>
      <c r="AG121" s="5"/>
      <c r="AH121" s="5"/>
      <c r="AI121" s="5"/>
      <c r="AJ121" s="5"/>
      <c r="AK121" s="5"/>
      <c r="AL121" s="5"/>
      <c r="AM121" s="5"/>
      <c r="AN121" s="81"/>
      <c r="AO121" s="82"/>
      <c r="AP121" s="83"/>
      <c r="AQ121" s="74"/>
      <c r="AR121" s="84"/>
      <c r="AW121" s="84"/>
      <c r="BB121" s="84"/>
      <c r="BG121" s="84"/>
      <c r="BK121" s="85"/>
    </row>
    <row r="122" spans="1:63" ht="24.95" customHeight="1" x14ac:dyDescent="0.2">
      <c r="A122" s="1"/>
      <c r="B122" s="22"/>
      <c r="C122" s="23">
        <v>116</v>
      </c>
      <c r="D122" s="24"/>
      <c r="E122" s="103"/>
      <c r="F122" s="27"/>
      <c r="G122" s="24"/>
      <c r="H122" s="24"/>
      <c r="I122" s="24"/>
      <c r="J122" s="92"/>
      <c r="K122" s="27"/>
      <c r="L122" s="79"/>
      <c r="M122" s="24"/>
      <c r="N122" s="27"/>
      <c r="O122" s="27"/>
      <c r="P122" s="96"/>
      <c r="Q122" s="27"/>
      <c r="R122" s="27"/>
      <c r="S122" s="29"/>
      <c r="T122" s="26"/>
      <c r="U122" s="80"/>
      <c r="V122" s="100"/>
      <c r="W122" s="27"/>
      <c r="X122" s="24"/>
      <c r="Y122" s="28"/>
      <c r="Z122" s="28"/>
      <c r="AA122" s="21"/>
      <c r="AB122" s="5"/>
      <c r="AC122" s="5"/>
      <c r="AD122" s="5"/>
      <c r="AE122" s="5"/>
      <c r="AF122" s="5"/>
      <c r="AG122" s="5"/>
      <c r="AH122" s="5"/>
      <c r="AI122" s="5"/>
      <c r="AJ122" s="5"/>
      <c r="AK122" s="5"/>
      <c r="AL122" s="5"/>
      <c r="AM122" s="5"/>
      <c r="AN122" s="81"/>
      <c r="AO122" s="82"/>
      <c r="AP122" s="83"/>
      <c r="AQ122" s="74"/>
      <c r="AR122" s="84"/>
      <c r="AW122" s="84"/>
      <c r="BB122" s="84"/>
      <c r="BG122" s="84"/>
      <c r="BK122" s="85"/>
    </row>
    <row r="123" spans="1:63" ht="24.95" customHeight="1" x14ac:dyDescent="0.2">
      <c r="A123" s="1"/>
      <c r="B123" s="22"/>
      <c r="C123" s="23">
        <v>117</v>
      </c>
      <c r="D123" s="24"/>
      <c r="E123" s="103"/>
      <c r="F123" s="27"/>
      <c r="G123" s="24"/>
      <c r="H123" s="24"/>
      <c r="I123" s="24"/>
      <c r="J123" s="92"/>
      <c r="K123" s="27"/>
      <c r="L123" s="79"/>
      <c r="M123" s="24"/>
      <c r="N123" s="27"/>
      <c r="O123" s="27"/>
      <c r="P123" s="96"/>
      <c r="Q123" s="27"/>
      <c r="R123" s="27"/>
      <c r="S123" s="29"/>
      <c r="T123" s="26"/>
      <c r="U123" s="80"/>
      <c r="V123" s="100"/>
      <c r="W123" s="27"/>
      <c r="X123" s="24"/>
      <c r="Y123" s="28"/>
      <c r="Z123" s="28"/>
      <c r="AA123" s="21"/>
      <c r="AB123" s="5"/>
      <c r="AC123" s="5"/>
      <c r="AD123" s="5"/>
      <c r="AE123" s="5"/>
      <c r="AF123" s="5"/>
      <c r="AG123" s="5"/>
      <c r="AH123" s="5"/>
      <c r="AI123" s="5"/>
      <c r="AJ123" s="5"/>
      <c r="AK123" s="5"/>
      <c r="AL123" s="5"/>
      <c r="AM123" s="5"/>
      <c r="AN123" s="81"/>
      <c r="AO123" s="82"/>
      <c r="AP123" s="83"/>
      <c r="AQ123" s="74"/>
      <c r="AR123" s="84"/>
      <c r="AW123" s="84"/>
      <c r="BB123" s="84"/>
      <c r="BG123" s="84"/>
      <c r="BK123" s="85"/>
    </row>
    <row r="124" spans="1:63" ht="24.95" customHeight="1" x14ac:dyDescent="0.2">
      <c r="A124" s="1"/>
      <c r="B124" s="22"/>
      <c r="C124" s="23">
        <v>118</v>
      </c>
      <c r="D124" s="24"/>
      <c r="E124" s="103"/>
      <c r="F124" s="27"/>
      <c r="G124" s="24"/>
      <c r="H124" s="24"/>
      <c r="I124" s="24"/>
      <c r="J124" s="92"/>
      <c r="K124" s="27"/>
      <c r="L124" s="79"/>
      <c r="M124" s="24"/>
      <c r="N124" s="27"/>
      <c r="O124" s="27"/>
      <c r="P124" s="96"/>
      <c r="Q124" s="27"/>
      <c r="R124" s="27"/>
      <c r="S124" s="29"/>
      <c r="T124" s="26"/>
      <c r="U124" s="80"/>
      <c r="V124" s="100"/>
      <c r="W124" s="27"/>
      <c r="X124" s="24"/>
      <c r="Y124" s="28"/>
      <c r="Z124" s="28"/>
      <c r="AA124" s="21"/>
      <c r="AB124" s="5"/>
      <c r="AC124" s="5"/>
      <c r="AD124" s="5"/>
      <c r="AE124" s="5"/>
      <c r="AF124" s="5"/>
      <c r="AG124" s="5"/>
      <c r="AH124" s="5"/>
      <c r="AI124" s="5"/>
      <c r="AJ124" s="5"/>
      <c r="AK124" s="5"/>
      <c r="AL124" s="5"/>
      <c r="AM124" s="5"/>
      <c r="AN124" s="81"/>
      <c r="AO124" s="82"/>
      <c r="AP124" s="83"/>
      <c r="AQ124" s="74"/>
      <c r="AR124" s="84"/>
      <c r="AW124" s="84"/>
      <c r="BB124" s="84"/>
      <c r="BG124" s="84"/>
      <c r="BK124" s="85"/>
    </row>
    <row r="125" spans="1:63" ht="24.95" customHeight="1" x14ac:dyDescent="0.2">
      <c r="A125" s="1"/>
      <c r="B125" s="22"/>
      <c r="C125" s="23">
        <v>119</v>
      </c>
      <c r="D125" s="24"/>
      <c r="E125" s="103"/>
      <c r="F125" s="27"/>
      <c r="G125" s="24"/>
      <c r="H125" s="24"/>
      <c r="I125" s="24"/>
      <c r="J125" s="92"/>
      <c r="K125" s="27"/>
      <c r="L125" s="79"/>
      <c r="M125" s="24"/>
      <c r="N125" s="27"/>
      <c r="O125" s="27"/>
      <c r="P125" s="96"/>
      <c r="Q125" s="27"/>
      <c r="R125" s="27"/>
      <c r="S125" s="29"/>
      <c r="T125" s="26"/>
      <c r="U125" s="80"/>
      <c r="V125" s="100"/>
      <c r="W125" s="27"/>
      <c r="X125" s="24"/>
      <c r="Y125" s="28"/>
      <c r="Z125" s="28"/>
      <c r="AA125" s="21"/>
      <c r="AB125" s="5"/>
      <c r="AC125" s="5"/>
      <c r="AD125" s="5"/>
      <c r="AE125" s="5"/>
      <c r="AF125" s="5"/>
      <c r="AG125" s="5"/>
      <c r="AH125" s="5"/>
      <c r="AI125" s="5"/>
      <c r="AJ125" s="5"/>
      <c r="AK125" s="5"/>
      <c r="AL125" s="5"/>
      <c r="AM125" s="5"/>
      <c r="AN125" s="81"/>
      <c r="AO125" s="82"/>
      <c r="AP125" s="83"/>
      <c r="AQ125" s="74"/>
      <c r="AR125" s="84"/>
      <c r="AW125" s="84"/>
      <c r="BB125" s="84"/>
      <c r="BG125" s="84"/>
      <c r="BK125" s="85"/>
    </row>
    <row r="126" spans="1:63" ht="24.95" customHeight="1" x14ac:dyDescent="0.2">
      <c r="A126" s="1"/>
      <c r="B126" s="22"/>
      <c r="C126" s="23">
        <v>120</v>
      </c>
      <c r="D126" s="24"/>
      <c r="E126" s="103"/>
      <c r="F126" s="27"/>
      <c r="G126" s="24"/>
      <c r="H126" s="24"/>
      <c r="I126" s="24"/>
      <c r="J126" s="92"/>
      <c r="K126" s="27"/>
      <c r="L126" s="79"/>
      <c r="M126" s="24"/>
      <c r="N126" s="27"/>
      <c r="O126" s="27"/>
      <c r="P126" s="96"/>
      <c r="Q126" s="27"/>
      <c r="R126" s="27"/>
      <c r="S126" s="29"/>
      <c r="T126" s="26"/>
      <c r="U126" s="80"/>
      <c r="V126" s="100"/>
      <c r="W126" s="27"/>
      <c r="X126" s="24"/>
      <c r="Y126" s="28"/>
      <c r="Z126" s="28"/>
      <c r="AA126" s="21"/>
      <c r="AB126" s="5"/>
      <c r="AC126" s="5"/>
      <c r="AD126" s="5"/>
      <c r="AE126" s="5"/>
      <c r="AF126" s="5"/>
      <c r="AG126" s="5"/>
      <c r="AH126" s="5"/>
      <c r="AI126" s="5"/>
      <c r="AJ126" s="5"/>
      <c r="AK126" s="5"/>
      <c r="AL126" s="5"/>
      <c r="AM126" s="5"/>
      <c r="AN126" s="81"/>
      <c r="AO126" s="82"/>
      <c r="AP126" s="83"/>
      <c r="AQ126" s="74"/>
      <c r="AR126" s="84"/>
      <c r="AW126" s="84"/>
      <c r="BB126" s="84"/>
      <c r="BG126" s="84"/>
      <c r="BK126" s="85"/>
    </row>
    <row r="127" spans="1:63" ht="24.95" customHeight="1" x14ac:dyDescent="0.2">
      <c r="A127" s="1"/>
      <c r="B127" s="22"/>
      <c r="C127" s="23">
        <v>121</v>
      </c>
      <c r="D127" s="24"/>
      <c r="E127" s="103"/>
      <c r="F127" s="27"/>
      <c r="G127" s="24"/>
      <c r="H127" s="24"/>
      <c r="I127" s="24"/>
      <c r="J127" s="92"/>
      <c r="K127" s="27"/>
      <c r="L127" s="79"/>
      <c r="M127" s="24"/>
      <c r="N127" s="27"/>
      <c r="O127" s="27"/>
      <c r="P127" s="96"/>
      <c r="Q127" s="27"/>
      <c r="R127" s="27"/>
      <c r="S127" s="29"/>
      <c r="T127" s="26"/>
      <c r="U127" s="80"/>
      <c r="V127" s="100"/>
      <c r="W127" s="27"/>
      <c r="X127" s="24"/>
      <c r="Y127" s="28"/>
      <c r="Z127" s="28"/>
      <c r="AA127" s="21"/>
      <c r="AB127" s="5"/>
      <c r="AC127" s="5"/>
      <c r="AD127" s="5"/>
      <c r="AE127" s="5"/>
      <c r="AF127" s="5"/>
      <c r="AG127" s="5"/>
      <c r="AH127" s="5"/>
      <c r="AI127" s="5"/>
      <c r="AJ127" s="5"/>
      <c r="AK127" s="5"/>
      <c r="AL127" s="5"/>
      <c r="AM127" s="5"/>
      <c r="AN127" s="81"/>
      <c r="AO127" s="82"/>
      <c r="AP127" s="83"/>
      <c r="AQ127" s="74"/>
      <c r="AR127" s="84"/>
      <c r="AW127" s="84"/>
      <c r="BB127" s="84"/>
      <c r="BG127" s="84"/>
      <c r="BK127" s="85"/>
    </row>
    <row r="128" spans="1:63" ht="24.95" customHeight="1" x14ac:dyDescent="0.2">
      <c r="A128" s="1"/>
      <c r="B128" s="22"/>
      <c r="C128" s="23">
        <v>122</v>
      </c>
      <c r="D128" s="24"/>
      <c r="E128" s="103"/>
      <c r="F128" s="27"/>
      <c r="G128" s="24"/>
      <c r="H128" s="24"/>
      <c r="I128" s="24"/>
      <c r="J128" s="92"/>
      <c r="K128" s="27"/>
      <c r="L128" s="79"/>
      <c r="M128" s="24"/>
      <c r="N128" s="27"/>
      <c r="O128" s="27"/>
      <c r="P128" s="96"/>
      <c r="Q128" s="27"/>
      <c r="R128" s="27"/>
      <c r="S128" s="29"/>
      <c r="T128" s="26"/>
      <c r="U128" s="80"/>
      <c r="V128" s="100"/>
      <c r="W128" s="27"/>
      <c r="X128" s="24"/>
      <c r="Y128" s="28"/>
      <c r="Z128" s="28"/>
      <c r="AA128" s="21"/>
      <c r="AB128" s="5"/>
      <c r="AC128" s="5"/>
      <c r="AD128" s="5"/>
      <c r="AE128" s="5"/>
      <c r="AF128" s="5"/>
      <c r="AG128" s="5"/>
      <c r="AH128" s="5"/>
      <c r="AI128" s="5"/>
      <c r="AJ128" s="5"/>
      <c r="AK128" s="5"/>
      <c r="AL128" s="5"/>
      <c r="AM128" s="5"/>
      <c r="AN128" s="81"/>
      <c r="AO128" s="82"/>
      <c r="AP128" s="83"/>
      <c r="AQ128" s="74"/>
      <c r="AR128" s="84"/>
      <c r="AW128" s="84"/>
      <c r="BB128" s="84"/>
      <c r="BG128" s="84"/>
      <c r="BK128" s="85"/>
    </row>
    <row r="129" spans="1:63" ht="24.95" customHeight="1" x14ac:dyDescent="0.2">
      <c r="A129" s="1"/>
      <c r="B129" s="22"/>
      <c r="C129" s="23">
        <v>123</v>
      </c>
      <c r="D129" s="24"/>
      <c r="E129" s="103"/>
      <c r="F129" s="27"/>
      <c r="G129" s="24"/>
      <c r="H129" s="24"/>
      <c r="I129" s="24"/>
      <c r="J129" s="92"/>
      <c r="K129" s="27"/>
      <c r="L129" s="79"/>
      <c r="M129" s="24"/>
      <c r="N129" s="27"/>
      <c r="O129" s="27"/>
      <c r="P129" s="96"/>
      <c r="Q129" s="27"/>
      <c r="R129" s="27"/>
      <c r="S129" s="29"/>
      <c r="T129" s="26"/>
      <c r="U129" s="80"/>
      <c r="V129" s="100"/>
      <c r="W129" s="27"/>
      <c r="X129" s="24"/>
      <c r="Y129" s="28"/>
      <c r="Z129" s="28"/>
      <c r="AA129" s="21"/>
      <c r="AB129" s="5"/>
      <c r="AC129" s="5"/>
      <c r="AD129" s="5"/>
      <c r="AE129" s="5"/>
      <c r="AF129" s="5"/>
      <c r="AG129" s="5"/>
      <c r="AH129" s="5"/>
      <c r="AI129" s="5"/>
      <c r="AJ129" s="5"/>
      <c r="AK129" s="5"/>
      <c r="AL129" s="5"/>
      <c r="AM129" s="5"/>
      <c r="AN129" s="81"/>
      <c r="AO129" s="82"/>
      <c r="AP129" s="83"/>
      <c r="AQ129" s="74"/>
      <c r="AR129" s="84"/>
      <c r="AW129" s="84"/>
      <c r="BB129" s="84"/>
      <c r="BG129" s="84"/>
      <c r="BK129" s="85"/>
    </row>
    <row r="130" spans="1:63" ht="24.95" customHeight="1" x14ac:dyDescent="0.2">
      <c r="A130" s="1"/>
      <c r="B130" s="22"/>
      <c r="C130" s="23">
        <v>124</v>
      </c>
      <c r="D130" s="24"/>
      <c r="E130" s="103"/>
      <c r="F130" s="27"/>
      <c r="G130" s="24"/>
      <c r="H130" s="24"/>
      <c r="I130" s="24"/>
      <c r="J130" s="92"/>
      <c r="K130" s="27"/>
      <c r="L130" s="79"/>
      <c r="M130" s="24"/>
      <c r="N130" s="27"/>
      <c r="O130" s="27"/>
      <c r="P130" s="96"/>
      <c r="Q130" s="27"/>
      <c r="R130" s="27"/>
      <c r="S130" s="29"/>
      <c r="T130" s="26"/>
      <c r="U130" s="80"/>
      <c r="V130" s="100"/>
      <c r="W130" s="27"/>
      <c r="X130" s="24"/>
      <c r="Y130" s="28"/>
      <c r="Z130" s="28"/>
      <c r="AA130" s="21"/>
      <c r="AB130" s="5"/>
      <c r="AC130" s="5"/>
      <c r="AD130" s="5"/>
      <c r="AE130" s="5"/>
      <c r="AF130" s="5"/>
      <c r="AG130" s="5"/>
      <c r="AH130" s="5"/>
      <c r="AI130" s="5"/>
      <c r="AJ130" s="5"/>
      <c r="AK130" s="5"/>
      <c r="AL130" s="5"/>
      <c r="AM130" s="5"/>
      <c r="AN130" s="81"/>
      <c r="AO130" s="82"/>
      <c r="AP130" s="83"/>
      <c r="AQ130" s="74"/>
      <c r="AR130" s="84"/>
      <c r="AW130" s="84"/>
      <c r="BB130" s="84"/>
      <c r="BG130" s="84"/>
      <c r="BK130" s="85"/>
    </row>
    <row r="131" spans="1:63" ht="24.95" customHeight="1" x14ac:dyDescent="0.2">
      <c r="A131" s="1"/>
      <c r="B131" s="22"/>
      <c r="C131" s="23">
        <v>125</v>
      </c>
      <c r="D131" s="24"/>
      <c r="E131" s="103"/>
      <c r="F131" s="27"/>
      <c r="G131" s="24"/>
      <c r="H131" s="24"/>
      <c r="I131" s="24"/>
      <c r="J131" s="92"/>
      <c r="K131" s="27"/>
      <c r="L131" s="79"/>
      <c r="M131" s="24"/>
      <c r="N131" s="27"/>
      <c r="O131" s="27"/>
      <c r="P131" s="96"/>
      <c r="Q131" s="27"/>
      <c r="R131" s="27"/>
      <c r="S131" s="29"/>
      <c r="T131" s="26"/>
      <c r="U131" s="80"/>
      <c r="V131" s="100"/>
      <c r="W131" s="27"/>
      <c r="X131" s="24"/>
      <c r="Y131" s="28"/>
      <c r="Z131" s="28"/>
      <c r="AA131" s="21"/>
      <c r="AB131" s="5"/>
      <c r="AC131" s="5"/>
      <c r="AD131" s="5"/>
      <c r="AE131" s="5"/>
      <c r="AF131" s="5"/>
      <c r="AG131" s="5"/>
      <c r="AH131" s="5"/>
      <c r="AI131" s="5"/>
      <c r="AJ131" s="5"/>
      <c r="AK131" s="5"/>
      <c r="AL131" s="5"/>
      <c r="AM131" s="5"/>
      <c r="AN131" s="81"/>
      <c r="AO131" s="82"/>
      <c r="AP131" s="83"/>
      <c r="AQ131" s="74"/>
      <c r="AR131" s="84"/>
      <c r="AW131" s="84"/>
      <c r="BB131" s="84"/>
      <c r="BG131" s="84"/>
      <c r="BK131" s="85"/>
    </row>
    <row r="132" spans="1:63" ht="24.95" customHeight="1" x14ac:dyDescent="0.2">
      <c r="A132" s="1"/>
      <c r="B132" s="22"/>
      <c r="C132" s="23">
        <v>126</v>
      </c>
      <c r="D132" s="24"/>
      <c r="E132" s="103"/>
      <c r="F132" s="27"/>
      <c r="G132" s="24"/>
      <c r="H132" s="24"/>
      <c r="I132" s="24"/>
      <c r="J132" s="92"/>
      <c r="K132" s="27"/>
      <c r="L132" s="79"/>
      <c r="M132" s="24"/>
      <c r="N132" s="27"/>
      <c r="O132" s="27"/>
      <c r="P132" s="96"/>
      <c r="Q132" s="27"/>
      <c r="R132" s="27"/>
      <c r="S132" s="29"/>
      <c r="T132" s="26"/>
      <c r="U132" s="80"/>
      <c r="V132" s="100"/>
      <c r="W132" s="27"/>
      <c r="X132" s="24"/>
      <c r="Y132" s="28"/>
      <c r="Z132" s="28"/>
      <c r="AA132" s="21"/>
      <c r="AB132" s="5"/>
      <c r="AC132" s="5"/>
      <c r="AD132" s="5"/>
      <c r="AE132" s="5"/>
      <c r="AF132" s="5"/>
      <c r="AG132" s="5"/>
      <c r="AH132" s="5"/>
      <c r="AI132" s="5"/>
      <c r="AJ132" s="5"/>
      <c r="AK132" s="5"/>
      <c r="AL132" s="5"/>
      <c r="AM132" s="5"/>
      <c r="AN132" s="81"/>
      <c r="AO132" s="82"/>
      <c r="AP132" s="83"/>
      <c r="AQ132" s="74"/>
      <c r="AR132" s="84"/>
      <c r="AW132" s="84"/>
      <c r="BB132" s="84"/>
      <c r="BG132" s="84"/>
      <c r="BK132" s="85"/>
    </row>
    <row r="133" spans="1:63" ht="24.95" customHeight="1" x14ac:dyDescent="0.2">
      <c r="A133" s="1"/>
      <c r="B133" s="22"/>
      <c r="C133" s="23">
        <v>127</v>
      </c>
      <c r="D133" s="24"/>
      <c r="E133" s="103"/>
      <c r="F133" s="27"/>
      <c r="G133" s="24"/>
      <c r="H133" s="24"/>
      <c r="I133" s="24"/>
      <c r="J133" s="92"/>
      <c r="K133" s="27"/>
      <c r="L133" s="79"/>
      <c r="M133" s="24"/>
      <c r="N133" s="27"/>
      <c r="O133" s="27"/>
      <c r="P133" s="96"/>
      <c r="Q133" s="27"/>
      <c r="R133" s="27"/>
      <c r="S133" s="29"/>
      <c r="T133" s="26"/>
      <c r="U133" s="80"/>
      <c r="V133" s="100"/>
      <c r="W133" s="27"/>
      <c r="X133" s="24"/>
      <c r="Y133" s="28"/>
      <c r="Z133" s="28"/>
      <c r="AA133" s="21"/>
      <c r="AB133" s="5"/>
      <c r="AC133" s="5"/>
      <c r="AD133" s="5"/>
      <c r="AE133" s="5"/>
      <c r="AF133" s="5"/>
      <c r="AG133" s="5"/>
      <c r="AH133" s="5"/>
      <c r="AI133" s="5"/>
      <c r="AJ133" s="5"/>
      <c r="AK133" s="5"/>
      <c r="AL133" s="5"/>
      <c r="AM133" s="5"/>
      <c r="AN133" s="81"/>
      <c r="AO133" s="82"/>
      <c r="AP133" s="83"/>
      <c r="AQ133" s="74"/>
      <c r="AR133" s="84"/>
      <c r="AW133" s="84"/>
      <c r="BB133" s="84"/>
      <c r="BG133" s="84"/>
      <c r="BK133" s="85"/>
    </row>
    <row r="134" spans="1:63" ht="24.95" customHeight="1" x14ac:dyDescent="0.2">
      <c r="A134" s="1"/>
      <c r="B134" s="22"/>
      <c r="C134" s="23">
        <v>128</v>
      </c>
      <c r="D134" s="24"/>
      <c r="E134" s="103"/>
      <c r="F134" s="27"/>
      <c r="G134" s="24"/>
      <c r="H134" s="24"/>
      <c r="I134" s="24"/>
      <c r="J134" s="92"/>
      <c r="K134" s="27"/>
      <c r="L134" s="79"/>
      <c r="M134" s="24"/>
      <c r="N134" s="27"/>
      <c r="O134" s="27"/>
      <c r="P134" s="96"/>
      <c r="Q134" s="27"/>
      <c r="R134" s="27"/>
      <c r="S134" s="29"/>
      <c r="T134" s="26"/>
      <c r="U134" s="80"/>
      <c r="V134" s="100"/>
      <c r="W134" s="27"/>
      <c r="X134" s="24"/>
      <c r="Y134" s="28"/>
      <c r="Z134" s="28"/>
      <c r="AA134" s="21"/>
      <c r="AB134" s="5"/>
      <c r="AC134" s="5"/>
      <c r="AD134" s="5"/>
      <c r="AE134" s="5"/>
      <c r="AF134" s="5"/>
      <c r="AG134" s="5"/>
      <c r="AH134" s="5"/>
      <c r="AI134" s="5"/>
      <c r="AJ134" s="5"/>
      <c r="AK134" s="5"/>
      <c r="AL134" s="5"/>
      <c r="AM134" s="5"/>
      <c r="AN134" s="81"/>
      <c r="AO134" s="82"/>
      <c r="AP134" s="83"/>
      <c r="AQ134" s="74"/>
      <c r="AR134" s="84"/>
      <c r="AW134" s="84"/>
      <c r="BB134" s="84"/>
      <c r="BG134" s="84"/>
      <c r="BK134" s="85"/>
    </row>
    <row r="135" spans="1:63" ht="24.95" customHeight="1" x14ac:dyDescent="0.2">
      <c r="A135" s="1"/>
      <c r="B135" s="22"/>
      <c r="C135" s="23">
        <v>129</v>
      </c>
      <c r="D135" s="24"/>
      <c r="E135" s="103"/>
      <c r="F135" s="27"/>
      <c r="G135" s="24"/>
      <c r="H135" s="24"/>
      <c r="I135" s="24"/>
      <c r="J135" s="92"/>
      <c r="K135" s="27"/>
      <c r="L135" s="79"/>
      <c r="M135" s="24"/>
      <c r="N135" s="27"/>
      <c r="O135" s="27"/>
      <c r="P135" s="96"/>
      <c r="Q135" s="27"/>
      <c r="R135" s="27"/>
      <c r="S135" s="29"/>
      <c r="T135" s="26"/>
      <c r="U135" s="80"/>
      <c r="V135" s="100"/>
      <c r="W135" s="27"/>
      <c r="X135" s="24"/>
      <c r="Y135" s="28"/>
      <c r="Z135" s="28"/>
      <c r="AA135" s="21"/>
      <c r="AB135" s="5"/>
      <c r="AC135" s="5"/>
      <c r="AD135" s="5"/>
      <c r="AE135" s="5"/>
      <c r="AF135" s="5"/>
      <c r="AG135" s="5"/>
      <c r="AH135" s="5"/>
      <c r="AI135" s="5"/>
      <c r="AJ135" s="5"/>
      <c r="AK135" s="5"/>
      <c r="AL135" s="5"/>
      <c r="AM135" s="5"/>
      <c r="AN135" s="81"/>
      <c r="AO135" s="82"/>
      <c r="AP135" s="83"/>
      <c r="AQ135" s="74"/>
      <c r="AR135" s="84"/>
      <c r="AW135" s="84"/>
      <c r="BB135" s="84"/>
      <c r="BG135" s="84"/>
      <c r="BK135" s="85"/>
    </row>
    <row r="136" spans="1:63" ht="24.95" customHeight="1" x14ac:dyDescent="0.2">
      <c r="A136" s="1"/>
      <c r="B136" s="22"/>
      <c r="C136" s="23">
        <v>130</v>
      </c>
      <c r="D136" s="24"/>
      <c r="E136" s="103"/>
      <c r="F136" s="27"/>
      <c r="G136" s="24"/>
      <c r="H136" s="24"/>
      <c r="I136" s="24"/>
      <c r="J136" s="92"/>
      <c r="K136" s="27"/>
      <c r="L136" s="79"/>
      <c r="M136" s="24"/>
      <c r="N136" s="27"/>
      <c r="O136" s="27"/>
      <c r="P136" s="96"/>
      <c r="Q136" s="27"/>
      <c r="R136" s="27"/>
      <c r="S136" s="29"/>
      <c r="T136" s="26"/>
      <c r="U136" s="80"/>
      <c r="V136" s="100"/>
      <c r="W136" s="27"/>
      <c r="X136" s="24"/>
      <c r="Y136" s="28"/>
      <c r="Z136" s="28"/>
      <c r="AA136" s="21"/>
      <c r="AB136" s="5"/>
      <c r="AC136" s="5"/>
      <c r="AD136" s="5"/>
      <c r="AE136" s="5"/>
      <c r="AF136" s="5"/>
      <c r="AG136" s="5"/>
      <c r="AH136" s="5"/>
      <c r="AI136" s="5"/>
      <c r="AJ136" s="5"/>
      <c r="AK136" s="5"/>
      <c r="AL136" s="5"/>
      <c r="AM136" s="5"/>
      <c r="AN136" s="81"/>
      <c r="AO136" s="82"/>
      <c r="AP136" s="83"/>
      <c r="AQ136" s="74"/>
      <c r="AR136" s="84"/>
      <c r="AW136" s="84"/>
      <c r="BB136" s="84"/>
      <c r="BG136" s="84"/>
      <c r="BK136" s="85"/>
    </row>
    <row r="137" spans="1:63" ht="24.95" customHeight="1" x14ac:dyDescent="0.2">
      <c r="A137" s="1"/>
      <c r="B137" s="22"/>
      <c r="C137" s="23">
        <v>131</v>
      </c>
      <c r="D137" s="24"/>
      <c r="E137" s="103"/>
      <c r="F137" s="27"/>
      <c r="G137" s="24"/>
      <c r="H137" s="24"/>
      <c r="I137" s="24"/>
      <c r="J137" s="92"/>
      <c r="K137" s="27"/>
      <c r="L137" s="79"/>
      <c r="M137" s="24"/>
      <c r="N137" s="27"/>
      <c r="O137" s="27"/>
      <c r="P137" s="96"/>
      <c r="Q137" s="27"/>
      <c r="R137" s="27"/>
      <c r="S137" s="29"/>
      <c r="T137" s="26"/>
      <c r="U137" s="80"/>
      <c r="V137" s="100"/>
      <c r="W137" s="27"/>
      <c r="X137" s="24"/>
      <c r="Y137" s="28"/>
      <c r="Z137" s="28"/>
      <c r="AA137" s="21"/>
      <c r="AB137" s="5"/>
      <c r="AC137" s="5"/>
      <c r="AD137" s="5"/>
      <c r="AE137" s="5"/>
      <c r="AF137" s="5"/>
      <c r="AG137" s="5"/>
      <c r="AH137" s="5"/>
      <c r="AI137" s="5"/>
      <c r="AJ137" s="5"/>
      <c r="AK137" s="5"/>
      <c r="AL137" s="5"/>
      <c r="AM137" s="5"/>
      <c r="AN137" s="81"/>
      <c r="AO137" s="82"/>
      <c r="AP137" s="83"/>
      <c r="AQ137" s="74"/>
      <c r="AR137" s="84"/>
      <c r="AW137" s="84"/>
      <c r="BB137" s="84"/>
      <c r="BG137" s="84"/>
      <c r="BK137" s="85"/>
    </row>
    <row r="138" spans="1:63" ht="24.95" customHeight="1" x14ac:dyDescent="0.2">
      <c r="A138" s="1"/>
      <c r="B138" s="22"/>
      <c r="C138" s="23">
        <v>132</v>
      </c>
      <c r="D138" s="24"/>
      <c r="E138" s="103"/>
      <c r="F138" s="27"/>
      <c r="G138" s="24"/>
      <c r="H138" s="24"/>
      <c r="I138" s="24"/>
      <c r="J138" s="92"/>
      <c r="K138" s="27"/>
      <c r="L138" s="79"/>
      <c r="M138" s="24"/>
      <c r="N138" s="27"/>
      <c r="O138" s="27"/>
      <c r="P138" s="96"/>
      <c r="Q138" s="27"/>
      <c r="R138" s="27"/>
      <c r="S138" s="29"/>
      <c r="T138" s="26"/>
      <c r="U138" s="80"/>
      <c r="V138" s="100"/>
      <c r="W138" s="27"/>
      <c r="X138" s="24"/>
      <c r="Y138" s="28"/>
      <c r="Z138" s="28"/>
      <c r="AA138" s="21"/>
      <c r="AB138" s="5"/>
      <c r="AC138" s="5"/>
      <c r="AD138" s="5"/>
      <c r="AE138" s="5"/>
      <c r="AF138" s="5"/>
      <c r="AG138" s="5"/>
      <c r="AH138" s="5"/>
      <c r="AI138" s="5"/>
      <c r="AJ138" s="5"/>
      <c r="AK138" s="5"/>
      <c r="AL138" s="5"/>
      <c r="AM138" s="5"/>
      <c r="AN138" s="81"/>
      <c r="AO138" s="82"/>
      <c r="AP138" s="83"/>
      <c r="AQ138" s="74"/>
      <c r="AR138" s="84"/>
      <c r="AW138" s="84"/>
      <c r="BB138" s="84"/>
      <c r="BG138" s="84"/>
      <c r="BK138" s="85"/>
    </row>
    <row r="139" spans="1:63" ht="24.95" customHeight="1" x14ac:dyDescent="0.2">
      <c r="A139" s="1"/>
      <c r="B139" s="22"/>
      <c r="C139" s="23">
        <v>133</v>
      </c>
      <c r="D139" s="24"/>
      <c r="E139" s="103"/>
      <c r="F139" s="27"/>
      <c r="G139" s="24"/>
      <c r="H139" s="24"/>
      <c r="I139" s="24"/>
      <c r="J139" s="92"/>
      <c r="K139" s="27"/>
      <c r="L139" s="79"/>
      <c r="M139" s="24"/>
      <c r="N139" s="27"/>
      <c r="O139" s="27"/>
      <c r="P139" s="96"/>
      <c r="Q139" s="27"/>
      <c r="R139" s="27"/>
      <c r="S139" s="29"/>
      <c r="T139" s="26"/>
      <c r="U139" s="80"/>
      <c r="V139" s="100"/>
      <c r="W139" s="27"/>
      <c r="X139" s="24"/>
      <c r="Y139" s="28"/>
      <c r="Z139" s="28"/>
      <c r="AA139" s="21"/>
      <c r="AB139" s="5"/>
      <c r="AC139" s="5"/>
      <c r="AD139" s="5"/>
      <c r="AE139" s="5"/>
      <c r="AF139" s="5"/>
      <c r="AG139" s="5"/>
      <c r="AH139" s="5"/>
      <c r="AI139" s="5"/>
      <c r="AJ139" s="5"/>
      <c r="AK139" s="5"/>
      <c r="AL139" s="5"/>
      <c r="AM139" s="5"/>
      <c r="AN139" s="81"/>
      <c r="AO139" s="82"/>
      <c r="AP139" s="83"/>
      <c r="AQ139" s="74"/>
      <c r="AR139" s="84"/>
      <c r="AW139" s="84"/>
      <c r="BB139" s="84"/>
      <c r="BG139" s="84"/>
      <c r="BK139" s="85"/>
    </row>
    <row r="140" spans="1:63" ht="24.95" customHeight="1" x14ac:dyDescent="0.2">
      <c r="A140" s="1"/>
      <c r="B140" s="22"/>
      <c r="C140" s="23">
        <v>134</v>
      </c>
      <c r="D140" s="24"/>
      <c r="E140" s="103"/>
      <c r="F140" s="27"/>
      <c r="G140" s="24"/>
      <c r="H140" s="24"/>
      <c r="I140" s="24"/>
      <c r="J140" s="92"/>
      <c r="K140" s="27"/>
      <c r="L140" s="79"/>
      <c r="M140" s="24"/>
      <c r="N140" s="27"/>
      <c r="O140" s="27"/>
      <c r="P140" s="96"/>
      <c r="Q140" s="27"/>
      <c r="R140" s="27"/>
      <c r="S140" s="29"/>
      <c r="T140" s="26"/>
      <c r="U140" s="80"/>
      <c r="V140" s="100"/>
      <c r="W140" s="27"/>
      <c r="X140" s="24"/>
      <c r="Y140" s="28"/>
      <c r="Z140" s="28"/>
      <c r="AA140" s="21"/>
      <c r="AB140" s="5"/>
      <c r="AC140" s="5"/>
      <c r="AD140" s="5"/>
      <c r="AE140" s="5"/>
      <c r="AF140" s="5"/>
      <c r="AG140" s="5"/>
      <c r="AH140" s="5"/>
      <c r="AI140" s="5"/>
      <c r="AJ140" s="5"/>
      <c r="AK140" s="5"/>
      <c r="AL140" s="5"/>
      <c r="AM140" s="5"/>
      <c r="AN140" s="81"/>
      <c r="AO140" s="82"/>
      <c r="AP140" s="83"/>
      <c r="AQ140" s="74"/>
      <c r="AR140" s="84"/>
      <c r="AW140" s="84"/>
      <c r="BB140" s="84"/>
      <c r="BG140" s="84"/>
      <c r="BK140" s="85"/>
    </row>
    <row r="141" spans="1:63" ht="24.95" customHeight="1" x14ac:dyDescent="0.2">
      <c r="A141" s="1"/>
      <c r="B141" s="22"/>
      <c r="C141" s="23">
        <v>135</v>
      </c>
      <c r="D141" s="24"/>
      <c r="E141" s="103"/>
      <c r="F141" s="27"/>
      <c r="G141" s="24"/>
      <c r="H141" s="24"/>
      <c r="I141" s="24"/>
      <c r="J141" s="92"/>
      <c r="K141" s="27"/>
      <c r="L141" s="79"/>
      <c r="M141" s="24"/>
      <c r="N141" s="27"/>
      <c r="O141" s="27"/>
      <c r="P141" s="96"/>
      <c r="Q141" s="27"/>
      <c r="R141" s="27"/>
      <c r="S141" s="29"/>
      <c r="T141" s="26"/>
      <c r="U141" s="80"/>
      <c r="V141" s="100"/>
      <c r="W141" s="27"/>
      <c r="X141" s="24"/>
      <c r="Y141" s="28"/>
      <c r="Z141" s="28"/>
      <c r="AA141" s="21"/>
      <c r="AB141" s="5"/>
      <c r="AC141" s="5"/>
      <c r="AD141" s="5"/>
      <c r="AE141" s="5"/>
      <c r="AF141" s="5"/>
      <c r="AG141" s="5"/>
      <c r="AH141" s="5"/>
      <c r="AI141" s="5"/>
      <c r="AJ141" s="5"/>
      <c r="AK141" s="5"/>
      <c r="AL141" s="5"/>
      <c r="AM141" s="5"/>
      <c r="AN141" s="81"/>
      <c r="AO141" s="82"/>
      <c r="AP141" s="83"/>
      <c r="AQ141" s="74"/>
      <c r="AR141" s="84"/>
      <c r="AW141" s="84"/>
      <c r="BB141" s="84"/>
      <c r="BG141" s="84"/>
      <c r="BK141" s="85"/>
    </row>
    <row r="142" spans="1:63" ht="24.95" customHeight="1" x14ac:dyDescent="0.2">
      <c r="A142" s="1"/>
      <c r="B142" s="22"/>
      <c r="C142" s="23">
        <v>136</v>
      </c>
      <c r="D142" s="24"/>
      <c r="E142" s="103"/>
      <c r="F142" s="27"/>
      <c r="G142" s="24"/>
      <c r="H142" s="24"/>
      <c r="I142" s="24"/>
      <c r="J142" s="92"/>
      <c r="K142" s="27"/>
      <c r="L142" s="79"/>
      <c r="M142" s="24"/>
      <c r="N142" s="27"/>
      <c r="O142" s="27"/>
      <c r="P142" s="96"/>
      <c r="Q142" s="27"/>
      <c r="R142" s="27"/>
      <c r="S142" s="29"/>
      <c r="T142" s="26"/>
      <c r="U142" s="80"/>
      <c r="V142" s="100"/>
      <c r="W142" s="27"/>
      <c r="X142" s="24"/>
      <c r="Y142" s="28"/>
      <c r="Z142" s="28"/>
      <c r="AA142" s="21"/>
      <c r="AB142" s="5"/>
      <c r="AC142" s="5"/>
      <c r="AD142" s="5"/>
      <c r="AE142" s="5"/>
      <c r="AF142" s="5"/>
      <c r="AG142" s="5"/>
      <c r="AH142" s="5"/>
      <c r="AI142" s="5"/>
      <c r="AJ142" s="5"/>
      <c r="AK142" s="5"/>
      <c r="AL142" s="5"/>
      <c r="AM142" s="5"/>
      <c r="AN142" s="81"/>
      <c r="AO142" s="82"/>
      <c r="AP142" s="83"/>
      <c r="AQ142" s="74"/>
      <c r="AR142" s="84"/>
      <c r="AW142" s="84"/>
      <c r="BB142" s="84"/>
      <c r="BG142" s="84"/>
      <c r="BK142" s="85"/>
    </row>
    <row r="143" spans="1:63" ht="24.95" customHeight="1" x14ac:dyDescent="0.2">
      <c r="A143" s="1"/>
      <c r="B143" s="22"/>
      <c r="C143" s="23">
        <v>137</v>
      </c>
      <c r="D143" s="24"/>
      <c r="E143" s="103"/>
      <c r="F143" s="27"/>
      <c r="G143" s="24"/>
      <c r="H143" s="24"/>
      <c r="I143" s="24"/>
      <c r="J143" s="92"/>
      <c r="K143" s="27"/>
      <c r="L143" s="79"/>
      <c r="M143" s="24"/>
      <c r="N143" s="27"/>
      <c r="O143" s="27"/>
      <c r="P143" s="96"/>
      <c r="Q143" s="27"/>
      <c r="R143" s="27"/>
      <c r="S143" s="29"/>
      <c r="T143" s="26"/>
      <c r="U143" s="80"/>
      <c r="V143" s="100"/>
      <c r="W143" s="27"/>
      <c r="X143" s="24"/>
      <c r="Y143" s="28"/>
      <c r="Z143" s="28"/>
      <c r="AA143" s="21"/>
      <c r="AB143" s="5"/>
      <c r="AC143" s="5"/>
      <c r="AD143" s="5"/>
      <c r="AE143" s="5"/>
      <c r="AF143" s="5"/>
      <c r="AG143" s="5"/>
      <c r="AH143" s="5"/>
      <c r="AI143" s="5"/>
      <c r="AJ143" s="5"/>
      <c r="AK143" s="5"/>
      <c r="AL143" s="5"/>
      <c r="AM143" s="5"/>
      <c r="AN143" s="81"/>
      <c r="AO143" s="82"/>
      <c r="AP143" s="83"/>
      <c r="AQ143" s="74"/>
      <c r="AR143" s="84"/>
      <c r="AW143" s="84"/>
      <c r="BB143" s="84"/>
      <c r="BG143" s="84"/>
      <c r="BK143" s="85"/>
    </row>
    <row r="144" spans="1:63" ht="24.95" customHeight="1" x14ac:dyDescent="0.2">
      <c r="A144" s="1"/>
      <c r="B144" s="22"/>
      <c r="C144" s="23">
        <v>138</v>
      </c>
      <c r="D144" s="24"/>
      <c r="E144" s="103"/>
      <c r="F144" s="27"/>
      <c r="G144" s="24"/>
      <c r="H144" s="24"/>
      <c r="I144" s="24"/>
      <c r="J144" s="92"/>
      <c r="K144" s="27"/>
      <c r="L144" s="79"/>
      <c r="M144" s="24"/>
      <c r="N144" s="27"/>
      <c r="O144" s="27"/>
      <c r="P144" s="96"/>
      <c r="Q144" s="27"/>
      <c r="R144" s="27"/>
      <c r="S144" s="29"/>
      <c r="T144" s="26"/>
      <c r="U144" s="80"/>
      <c r="V144" s="100"/>
      <c r="W144" s="27"/>
      <c r="X144" s="24"/>
      <c r="Y144" s="28"/>
      <c r="Z144" s="28"/>
      <c r="AA144" s="21"/>
      <c r="AB144" s="5"/>
      <c r="AC144" s="5"/>
      <c r="AD144" s="5"/>
      <c r="AE144" s="5"/>
      <c r="AF144" s="5"/>
      <c r="AG144" s="5"/>
      <c r="AH144" s="5"/>
      <c r="AI144" s="5"/>
      <c r="AJ144" s="5"/>
      <c r="AK144" s="5"/>
      <c r="AL144" s="5"/>
      <c r="AM144" s="5"/>
      <c r="AN144" s="81"/>
      <c r="AO144" s="82"/>
      <c r="AP144" s="83"/>
      <c r="AQ144" s="74"/>
      <c r="AR144" s="84"/>
      <c r="AW144" s="84"/>
      <c r="BB144" s="84"/>
      <c r="BG144" s="84"/>
      <c r="BK144" s="85"/>
    </row>
    <row r="145" spans="1:63" ht="24.95" customHeight="1" x14ac:dyDescent="0.2">
      <c r="A145" s="1"/>
      <c r="B145" s="22"/>
      <c r="C145" s="23">
        <v>139</v>
      </c>
      <c r="D145" s="24"/>
      <c r="E145" s="103"/>
      <c r="F145" s="27"/>
      <c r="G145" s="24"/>
      <c r="H145" s="24"/>
      <c r="I145" s="24"/>
      <c r="J145" s="92"/>
      <c r="K145" s="27"/>
      <c r="L145" s="79"/>
      <c r="M145" s="24"/>
      <c r="N145" s="27"/>
      <c r="O145" s="27"/>
      <c r="P145" s="96"/>
      <c r="Q145" s="27"/>
      <c r="R145" s="27"/>
      <c r="S145" s="29"/>
      <c r="T145" s="26"/>
      <c r="U145" s="80"/>
      <c r="V145" s="100"/>
      <c r="W145" s="27"/>
      <c r="X145" s="24"/>
      <c r="Y145" s="28"/>
      <c r="Z145" s="28"/>
      <c r="AA145" s="21"/>
      <c r="AB145" s="5"/>
      <c r="AC145" s="5"/>
      <c r="AD145" s="5"/>
      <c r="AE145" s="5"/>
      <c r="AF145" s="5"/>
      <c r="AG145" s="5"/>
      <c r="AH145" s="5"/>
      <c r="AI145" s="5"/>
      <c r="AJ145" s="5"/>
      <c r="AK145" s="5"/>
      <c r="AL145" s="5"/>
      <c r="AM145" s="5"/>
      <c r="AN145" s="81"/>
      <c r="AO145" s="82"/>
      <c r="AP145" s="83"/>
      <c r="AQ145" s="74"/>
      <c r="AR145" s="84"/>
      <c r="AW145" s="84"/>
      <c r="BB145" s="84"/>
      <c r="BG145" s="84"/>
      <c r="BK145" s="85"/>
    </row>
    <row r="146" spans="1:63" ht="24.95" customHeight="1" x14ac:dyDescent="0.2">
      <c r="A146" s="1"/>
      <c r="B146" s="22"/>
      <c r="C146" s="23">
        <v>140</v>
      </c>
      <c r="D146" s="24"/>
      <c r="E146" s="103"/>
      <c r="F146" s="27"/>
      <c r="G146" s="24"/>
      <c r="H146" s="24"/>
      <c r="I146" s="24"/>
      <c r="J146" s="92"/>
      <c r="K146" s="27"/>
      <c r="L146" s="79"/>
      <c r="M146" s="24"/>
      <c r="N146" s="27"/>
      <c r="O146" s="27"/>
      <c r="P146" s="96"/>
      <c r="Q146" s="27"/>
      <c r="R146" s="27"/>
      <c r="S146" s="29"/>
      <c r="T146" s="26"/>
      <c r="U146" s="80"/>
      <c r="V146" s="100"/>
      <c r="W146" s="27"/>
      <c r="X146" s="24"/>
      <c r="Y146" s="28"/>
      <c r="Z146" s="28"/>
      <c r="AA146" s="21"/>
      <c r="AB146" s="5"/>
      <c r="AC146" s="5"/>
      <c r="AD146" s="5"/>
      <c r="AE146" s="5"/>
      <c r="AF146" s="5"/>
      <c r="AG146" s="5"/>
      <c r="AH146" s="5"/>
      <c r="AI146" s="5"/>
      <c r="AJ146" s="5"/>
      <c r="AK146" s="5"/>
      <c r="AL146" s="5"/>
      <c r="AM146" s="5"/>
      <c r="AN146" s="81"/>
      <c r="AO146" s="82"/>
      <c r="AP146" s="83"/>
      <c r="AQ146" s="74"/>
      <c r="AR146" s="84"/>
      <c r="AW146" s="84"/>
      <c r="BB146" s="84"/>
      <c r="BG146" s="84"/>
      <c r="BK146" s="85"/>
    </row>
    <row r="147" spans="1:63" ht="24.95" customHeight="1" x14ac:dyDescent="0.2">
      <c r="A147" s="1"/>
      <c r="B147" s="22"/>
      <c r="C147" s="23">
        <v>141</v>
      </c>
      <c r="D147" s="24"/>
      <c r="E147" s="103"/>
      <c r="F147" s="27"/>
      <c r="G147" s="24"/>
      <c r="H147" s="24"/>
      <c r="I147" s="24"/>
      <c r="J147" s="92"/>
      <c r="K147" s="27"/>
      <c r="L147" s="79"/>
      <c r="M147" s="24"/>
      <c r="N147" s="27"/>
      <c r="O147" s="27"/>
      <c r="P147" s="96"/>
      <c r="Q147" s="27"/>
      <c r="R147" s="27"/>
      <c r="S147" s="29"/>
      <c r="T147" s="26"/>
      <c r="U147" s="80"/>
      <c r="V147" s="100"/>
      <c r="W147" s="27"/>
      <c r="X147" s="24"/>
      <c r="Y147" s="28"/>
      <c r="Z147" s="28"/>
      <c r="AA147" s="21"/>
      <c r="AB147" s="5"/>
      <c r="AC147" s="5"/>
      <c r="AD147" s="5"/>
      <c r="AE147" s="5"/>
      <c r="AF147" s="5"/>
      <c r="AG147" s="5"/>
      <c r="AH147" s="5"/>
      <c r="AI147" s="5"/>
      <c r="AJ147" s="5"/>
      <c r="AK147" s="5"/>
      <c r="AL147" s="5"/>
      <c r="AM147" s="5"/>
      <c r="AN147" s="81"/>
      <c r="AO147" s="82"/>
      <c r="AP147" s="83"/>
      <c r="AQ147" s="74"/>
      <c r="AR147" s="84"/>
      <c r="AW147" s="84"/>
      <c r="BB147" s="84"/>
      <c r="BG147" s="84"/>
      <c r="BK147" s="85"/>
    </row>
    <row r="148" spans="1:63" ht="24.95" customHeight="1" x14ac:dyDescent="0.2">
      <c r="A148" s="1"/>
      <c r="B148" s="22"/>
      <c r="C148" s="23">
        <v>142</v>
      </c>
      <c r="D148" s="24"/>
      <c r="E148" s="103"/>
      <c r="F148" s="27"/>
      <c r="G148" s="24"/>
      <c r="H148" s="24"/>
      <c r="I148" s="24"/>
      <c r="J148" s="92"/>
      <c r="K148" s="27"/>
      <c r="L148" s="79"/>
      <c r="M148" s="24"/>
      <c r="N148" s="27"/>
      <c r="O148" s="27"/>
      <c r="P148" s="96"/>
      <c r="Q148" s="27"/>
      <c r="R148" s="27"/>
      <c r="S148" s="29"/>
      <c r="T148" s="26"/>
      <c r="U148" s="80"/>
      <c r="V148" s="100"/>
      <c r="W148" s="27"/>
      <c r="X148" s="24"/>
      <c r="Y148" s="28"/>
      <c r="Z148" s="28"/>
      <c r="AA148" s="21"/>
      <c r="AB148" s="5"/>
      <c r="AC148" s="5"/>
      <c r="AD148" s="5"/>
      <c r="AE148" s="5"/>
      <c r="AF148" s="5"/>
      <c r="AG148" s="5"/>
      <c r="AH148" s="5"/>
      <c r="AI148" s="5"/>
      <c r="AJ148" s="5"/>
      <c r="AK148" s="5"/>
      <c r="AL148" s="5"/>
      <c r="AM148" s="5"/>
      <c r="AN148" s="81"/>
      <c r="AO148" s="82"/>
      <c r="AP148" s="83"/>
      <c r="AQ148" s="74"/>
      <c r="AR148" s="84"/>
      <c r="AW148" s="84"/>
      <c r="BB148" s="84"/>
      <c r="BG148" s="84"/>
      <c r="BK148" s="85"/>
    </row>
    <row r="149" spans="1:63" ht="24.95" customHeight="1" x14ac:dyDescent="0.2">
      <c r="A149" s="1"/>
      <c r="B149" s="22"/>
      <c r="C149" s="23">
        <v>143</v>
      </c>
      <c r="D149" s="24"/>
      <c r="E149" s="103"/>
      <c r="F149" s="27"/>
      <c r="G149" s="24"/>
      <c r="H149" s="24"/>
      <c r="I149" s="24"/>
      <c r="J149" s="92"/>
      <c r="K149" s="27"/>
      <c r="L149" s="79"/>
      <c r="M149" s="24"/>
      <c r="N149" s="27"/>
      <c r="O149" s="27"/>
      <c r="P149" s="96"/>
      <c r="Q149" s="27"/>
      <c r="R149" s="27"/>
      <c r="S149" s="29"/>
      <c r="T149" s="26"/>
      <c r="U149" s="80"/>
      <c r="V149" s="100"/>
      <c r="W149" s="27"/>
      <c r="X149" s="24"/>
      <c r="Y149" s="28"/>
      <c r="Z149" s="28"/>
      <c r="AA149" s="21"/>
      <c r="AB149" s="5"/>
      <c r="AC149" s="5"/>
      <c r="AD149" s="5"/>
      <c r="AE149" s="5"/>
      <c r="AF149" s="5"/>
      <c r="AG149" s="5"/>
      <c r="AH149" s="5"/>
      <c r="AI149" s="5"/>
      <c r="AJ149" s="5"/>
      <c r="AK149" s="5"/>
      <c r="AL149" s="5"/>
      <c r="AM149" s="5"/>
      <c r="AN149" s="81"/>
      <c r="AO149" s="82"/>
      <c r="AP149" s="83"/>
      <c r="AQ149" s="74"/>
      <c r="AR149" s="84"/>
      <c r="AW149" s="84"/>
      <c r="BB149" s="84"/>
      <c r="BG149" s="84"/>
      <c r="BK149" s="85"/>
    </row>
    <row r="150" spans="1:63" ht="24.95" customHeight="1" x14ac:dyDescent="0.2">
      <c r="A150" s="1"/>
      <c r="B150" s="22"/>
      <c r="C150" s="23">
        <v>144</v>
      </c>
      <c r="D150" s="24"/>
      <c r="E150" s="103"/>
      <c r="F150" s="27"/>
      <c r="G150" s="24"/>
      <c r="H150" s="24"/>
      <c r="I150" s="24"/>
      <c r="J150" s="92"/>
      <c r="K150" s="27"/>
      <c r="L150" s="79"/>
      <c r="M150" s="24"/>
      <c r="N150" s="27"/>
      <c r="O150" s="27"/>
      <c r="P150" s="96"/>
      <c r="Q150" s="27"/>
      <c r="R150" s="27"/>
      <c r="S150" s="29"/>
      <c r="T150" s="26"/>
      <c r="U150" s="80"/>
      <c r="V150" s="100"/>
      <c r="W150" s="27"/>
      <c r="X150" s="24"/>
      <c r="Y150" s="28"/>
      <c r="Z150" s="28"/>
      <c r="AA150" s="21"/>
      <c r="AB150" s="5"/>
      <c r="AC150" s="5"/>
      <c r="AD150" s="5"/>
      <c r="AE150" s="5"/>
      <c r="AF150" s="5"/>
      <c r="AG150" s="5"/>
      <c r="AH150" s="5"/>
      <c r="AI150" s="5"/>
      <c r="AJ150" s="5"/>
      <c r="AK150" s="5"/>
      <c r="AL150" s="5"/>
      <c r="AM150" s="5"/>
      <c r="AN150" s="81"/>
      <c r="AO150" s="82"/>
      <c r="AP150" s="83"/>
      <c r="AQ150" s="74"/>
      <c r="AR150" s="84"/>
      <c r="AW150" s="84"/>
      <c r="BB150" s="84"/>
      <c r="BG150" s="84"/>
      <c r="BK150" s="85"/>
    </row>
    <row r="151" spans="1:63" ht="24.95" customHeight="1" x14ac:dyDescent="0.2">
      <c r="A151" s="1"/>
      <c r="B151" s="22"/>
      <c r="C151" s="23">
        <v>145</v>
      </c>
      <c r="D151" s="24"/>
      <c r="E151" s="103"/>
      <c r="F151" s="27"/>
      <c r="G151" s="24"/>
      <c r="H151" s="24"/>
      <c r="I151" s="24"/>
      <c r="J151" s="92"/>
      <c r="K151" s="27"/>
      <c r="L151" s="79"/>
      <c r="M151" s="24"/>
      <c r="N151" s="27"/>
      <c r="O151" s="27"/>
      <c r="P151" s="96"/>
      <c r="Q151" s="27"/>
      <c r="R151" s="27"/>
      <c r="S151" s="29"/>
      <c r="T151" s="26"/>
      <c r="U151" s="80"/>
      <c r="V151" s="100"/>
      <c r="W151" s="27"/>
      <c r="X151" s="24"/>
      <c r="Y151" s="28"/>
      <c r="Z151" s="28"/>
      <c r="AA151" s="21"/>
      <c r="AB151" s="5"/>
      <c r="AC151" s="5"/>
      <c r="AD151" s="5"/>
      <c r="AE151" s="5"/>
      <c r="AF151" s="5"/>
      <c r="AG151" s="5"/>
      <c r="AH151" s="5"/>
      <c r="AI151" s="5"/>
      <c r="AJ151" s="5"/>
      <c r="AK151" s="5"/>
      <c r="AL151" s="5"/>
      <c r="AM151" s="5"/>
      <c r="AN151" s="81"/>
      <c r="AO151" s="82"/>
      <c r="AP151" s="83"/>
      <c r="AQ151" s="74"/>
      <c r="AR151" s="84"/>
      <c r="AW151" s="84"/>
      <c r="BB151" s="84"/>
      <c r="BG151" s="84"/>
      <c r="BK151" s="85"/>
    </row>
    <row r="152" spans="1:63" ht="24.95" customHeight="1" x14ac:dyDescent="0.2">
      <c r="A152" s="1"/>
      <c r="B152" s="22"/>
      <c r="C152" s="23">
        <v>146</v>
      </c>
      <c r="D152" s="24"/>
      <c r="E152" s="103"/>
      <c r="F152" s="27"/>
      <c r="G152" s="24"/>
      <c r="H152" s="24"/>
      <c r="I152" s="24"/>
      <c r="J152" s="92"/>
      <c r="K152" s="27"/>
      <c r="L152" s="79"/>
      <c r="M152" s="24"/>
      <c r="N152" s="27"/>
      <c r="O152" s="27"/>
      <c r="P152" s="96"/>
      <c r="Q152" s="27"/>
      <c r="R152" s="27"/>
      <c r="S152" s="29"/>
      <c r="T152" s="26"/>
      <c r="U152" s="80"/>
      <c r="V152" s="100"/>
      <c r="W152" s="27"/>
      <c r="X152" s="24"/>
      <c r="Y152" s="28"/>
      <c r="Z152" s="28"/>
      <c r="AA152" s="21"/>
      <c r="AB152" s="5"/>
      <c r="AC152" s="5"/>
      <c r="AD152" s="5"/>
      <c r="AE152" s="5"/>
      <c r="AF152" s="5"/>
      <c r="AG152" s="5"/>
      <c r="AH152" s="5"/>
      <c r="AI152" s="5"/>
      <c r="AJ152" s="5"/>
      <c r="AK152" s="5"/>
      <c r="AL152" s="5"/>
      <c r="AM152" s="5"/>
      <c r="AN152" s="81"/>
      <c r="AO152" s="82"/>
      <c r="AP152" s="83"/>
      <c r="AQ152" s="74"/>
      <c r="AR152" s="84"/>
      <c r="AW152" s="84"/>
      <c r="BB152" s="84"/>
      <c r="BG152" s="84"/>
      <c r="BK152" s="85"/>
    </row>
    <row r="153" spans="1:63" ht="24.95" customHeight="1" x14ac:dyDescent="0.2">
      <c r="A153" s="1"/>
      <c r="B153" s="22"/>
      <c r="C153" s="23">
        <v>147</v>
      </c>
      <c r="D153" s="24"/>
      <c r="E153" s="103"/>
      <c r="F153" s="27"/>
      <c r="G153" s="24"/>
      <c r="H153" s="24"/>
      <c r="I153" s="24"/>
      <c r="J153" s="92"/>
      <c r="K153" s="27"/>
      <c r="L153" s="79"/>
      <c r="M153" s="24"/>
      <c r="N153" s="27"/>
      <c r="O153" s="27"/>
      <c r="P153" s="96"/>
      <c r="Q153" s="27"/>
      <c r="R153" s="27"/>
      <c r="S153" s="29"/>
      <c r="T153" s="26"/>
      <c r="U153" s="80"/>
      <c r="V153" s="100"/>
      <c r="W153" s="27"/>
      <c r="X153" s="24"/>
      <c r="Y153" s="28"/>
      <c r="Z153" s="28"/>
      <c r="AA153" s="21"/>
      <c r="AB153" s="5"/>
      <c r="AC153" s="5"/>
      <c r="AD153" s="5"/>
      <c r="AE153" s="5"/>
      <c r="AF153" s="5"/>
      <c r="AG153" s="5"/>
      <c r="AH153" s="5"/>
      <c r="AI153" s="5"/>
      <c r="AJ153" s="5"/>
      <c r="AK153" s="5"/>
      <c r="AL153" s="5"/>
      <c r="AM153" s="5"/>
      <c r="AN153" s="81"/>
      <c r="AO153" s="82"/>
      <c r="AP153" s="83"/>
      <c r="AQ153" s="74"/>
      <c r="AR153" s="84"/>
      <c r="AW153" s="84"/>
      <c r="BB153" s="84"/>
      <c r="BG153" s="84"/>
      <c r="BK153" s="85"/>
    </row>
    <row r="154" spans="1:63" ht="24.95" customHeight="1" x14ac:dyDescent="0.2">
      <c r="A154" s="1"/>
      <c r="B154" s="22"/>
      <c r="C154" s="23">
        <v>148</v>
      </c>
      <c r="D154" s="24"/>
      <c r="E154" s="103"/>
      <c r="F154" s="27"/>
      <c r="G154" s="24"/>
      <c r="H154" s="24"/>
      <c r="I154" s="24"/>
      <c r="J154" s="92"/>
      <c r="K154" s="27"/>
      <c r="L154" s="79"/>
      <c r="M154" s="24"/>
      <c r="N154" s="27"/>
      <c r="O154" s="27"/>
      <c r="P154" s="96"/>
      <c r="Q154" s="27"/>
      <c r="R154" s="27"/>
      <c r="S154" s="29"/>
      <c r="T154" s="26"/>
      <c r="U154" s="80"/>
      <c r="V154" s="100"/>
      <c r="W154" s="27"/>
      <c r="X154" s="24"/>
      <c r="Y154" s="28"/>
      <c r="Z154" s="28"/>
      <c r="AA154" s="21"/>
      <c r="AB154" s="5"/>
      <c r="AC154" s="5"/>
      <c r="AD154" s="5"/>
      <c r="AE154" s="5"/>
      <c r="AF154" s="5"/>
      <c r="AG154" s="5"/>
      <c r="AH154" s="5"/>
      <c r="AI154" s="5"/>
      <c r="AJ154" s="5"/>
      <c r="AK154" s="5"/>
      <c r="AL154" s="5"/>
      <c r="AM154" s="5"/>
      <c r="AN154" s="81"/>
      <c r="AO154" s="82"/>
      <c r="AP154" s="83"/>
      <c r="AQ154" s="74"/>
      <c r="AR154" s="84"/>
      <c r="AW154" s="84"/>
      <c r="BB154" s="84"/>
      <c r="BG154" s="84"/>
      <c r="BK154" s="85"/>
    </row>
    <row r="155" spans="1:63" ht="24.95" customHeight="1" x14ac:dyDescent="0.2">
      <c r="A155" s="1"/>
      <c r="B155" s="22"/>
      <c r="C155" s="23">
        <v>149</v>
      </c>
      <c r="D155" s="24"/>
      <c r="E155" s="103"/>
      <c r="F155" s="27"/>
      <c r="G155" s="24"/>
      <c r="H155" s="24"/>
      <c r="I155" s="24"/>
      <c r="J155" s="92"/>
      <c r="K155" s="27"/>
      <c r="L155" s="79"/>
      <c r="M155" s="24"/>
      <c r="N155" s="27"/>
      <c r="O155" s="27"/>
      <c r="P155" s="96"/>
      <c r="Q155" s="27"/>
      <c r="R155" s="27"/>
      <c r="S155" s="29"/>
      <c r="T155" s="26"/>
      <c r="U155" s="80"/>
      <c r="V155" s="100"/>
      <c r="W155" s="27"/>
      <c r="X155" s="24"/>
      <c r="Y155" s="28"/>
      <c r="Z155" s="28"/>
      <c r="AA155" s="21"/>
      <c r="AB155" s="5"/>
      <c r="AC155" s="5"/>
      <c r="AD155" s="5"/>
      <c r="AE155" s="5"/>
      <c r="AF155" s="5"/>
      <c r="AG155" s="5"/>
      <c r="AH155" s="5"/>
      <c r="AI155" s="5"/>
      <c r="AJ155" s="5"/>
      <c r="AK155" s="5"/>
      <c r="AL155" s="5"/>
      <c r="AM155" s="5"/>
      <c r="AN155" s="81"/>
      <c r="AO155" s="82"/>
      <c r="AP155" s="83"/>
      <c r="AQ155" s="74"/>
      <c r="AR155" s="84"/>
      <c r="AW155" s="84"/>
      <c r="BB155" s="84"/>
      <c r="BG155" s="84"/>
      <c r="BK155" s="85"/>
    </row>
    <row r="156" spans="1:63" ht="24.95" customHeight="1" x14ac:dyDescent="0.2">
      <c r="A156" s="1"/>
      <c r="B156" s="22"/>
      <c r="C156" s="23">
        <v>150</v>
      </c>
      <c r="D156" s="24"/>
      <c r="E156" s="103"/>
      <c r="F156" s="27"/>
      <c r="G156" s="24"/>
      <c r="H156" s="24"/>
      <c r="I156" s="24"/>
      <c r="J156" s="92"/>
      <c r="K156" s="27"/>
      <c r="L156" s="79"/>
      <c r="M156" s="24"/>
      <c r="N156" s="27"/>
      <c r="O156" s="27"/>
      <c r="P156" s="96"/>
      <c r="Q156" s="27"/>
      <c r="R156" s="27"/>
      <c r="S156" s="29"/>
      <c r="T156" s="26"/>
      <c r="U156" s="80"/>
      <c r="V156" s="100"/>
      <c r="W156" s="27"/>
      <c r="X156" s="24"/>
      <c r="Y156" s="28"/>
      <c r="Z156" s="28"/>
      <c r="AA156" s="21"/>
      <c r="AB156" s="5"/>
      <c r="AC156" s="5"/>
      <c r="AD156" s="5"/>
      <c r="AE156" s="5"/>
      <c r="AF156" s="5"/>
      <c r="AG156" s="5"/>
      <c r="AH156" s="5"/>
      <c r="AI156" s="5"/>
      <c r="AJ156" s="5"/>
      <c r="AK156" s="5"/>
      <c r="AL156" s="5"/>
      <c r="AM156" s="5"/>
      <c r="AN156" s="81"/>
      <c r="AO156" s="82"/>
      <c r="AP156" s="83"/>
      <c r="AQ156" s="74"/>
      <c r="AR156" s="84"/>
      <c r="AW156" s="84"/>
      <c r="BB156" s="84"/>
      <c r="BG156" s="84"/>
      <c r="BK156" s="85"/>
    </row>
    <row r="157" spans="1:63" ht="24.95" customHeight="1" x14ac:dyDescent="0.2">
      <c r="A157" s="1"/>
      <c r="B157" s="22"/>
      <c r="C157" s="23">
        <v>151</v>
      </c>
      <c r="D157" s="24"/>
      <c r="E157" s="103"/>
      <c r="F157" s="27"/>
      <c r="G157" s="24"/>
      <c r="H157" s="24"/>
      <c r="I157" s="24"/>
      <c r="J157" s="92"/>
      <c r="K157" s="27"/>
      <c r="L157" s="79"/>
      <c r="M157" s="24"/>
      <c r="N157" s="27"/>
      <c r="O157" s="27"/>
      <c r="P157" s="96"/>
      <c r="Q157" s="27"/>
      <c r="R157" s="27"/>
      <c r="S157" s="29"/>
      <c r="T157" s="26"/>
      <c r="U157" s="80"/>
      <c r="V157" s="100"/>
      <c r="W157" s="27"/>
      <c r="X157" s="24"/>
      <c r="Y157" s="28"/>
      <c r="Z157" s="28"/>
      <c r="AA157" s="21"/>
      <c r="AB157" s="5"/>
      <c r="AC157" s="5"/>
      <c r="AD157" s="5"/>
      <c r="AE157" s="5"/>
      <c r="AF157" s="5"/>
      <c r="AG157" s="5"/>
      <c r="AH157" s="5"/>
      <c r="AI157" s="5"/>
      <c r="AJ157" s="5"/>
      <c r="AK157" s="5"/>
      <c r="AL157" s="5"/>
      <c r="AM157" s="5"/>
      <c r="AN157" s="81"/>
      <c r="AO157" s="82"/>
      <c r="AP157" s="83"/>
      <c r="AQ157" s="74"/>
      <c r="AR157" s="84"/>
      <c r="AW157" s="84"/>
      <c r="BB157" s="84"/>
      <c r="BG157" s="84"/>
      <c r="BK157" s="85"/>
    </row>
    <row r="158" spans="1:63" ht="24.95" customHeight="1" x14ac:dyDescent="0.2">
      <c r="A158" s="1"/>
      <c r="B158" s="22"/>
      <c r="C158" s="23">
        <v>152</v>
      </c>
      <c r="D158" s="24"/>
      <c r="E158" s="103"/>
      <c r="F158" s="27"/>
      <c r="G158" s="24"/>
      <c r="H158" s="24"/>
      <c r="I158" s="24"/>
      <c r="J158" s="92"/>
      <c r="K158" s="27"/>
      <c r="L158" s="79"/>
      <c r="M158" s="24"/>
      <c r="N158" s="27"/>
      <c r="O158" s="27"/>
      <c r="P158" s="96"/>
      <c r="Q158" s="27"/>
      <c r="R158" s="27"/>
      <c r="S158" s="29"/>
      <c r="T158" s="26"/>
      <c r="U158" s="80"/>
      <c r="V158" s="100"/>
      <c r="W158" s="27"/>
      <c r="X158" s="24"/>
      <c r="Y158" s="28"/>
      <c r="Z158" s="28"/>
      <c r="AA158" s="21"/>
      <c r="AB158" s="5"/>
      <c r="AC158" s="5"/>
      <c r="AD158" s="5"/>
      <c r="AE158" s="5"/>
      <c r="AF158" s="5"/>
      <c r="AG158" s="5"/>
      <c r="AH158" s="5"/>
      <c r="AI158" s="5"/>
      <c r="AJ158" s="5"/>
      <c r="AK158" s="5"/>
      <c r="AL158" s="5"/>
      <c r="AM158" s="5"/>
      <c r="AN158" s="81"/>
      <c r="AO158" s="82"/>
      <c r="AP158" s="83"/>
      <c r="AQ158" s="74"/>
      <c r="AR158" s="84"/>
      <c r="AW158" s="84"/>
      <c r="BB158" s="84"/>
      <c r="BG158" s="84"/>
      <c r="BK158" s="85"/>
    </row>
    <row r="159" spans="1:63" ht="24.95" customHeight="1" x14ac:dyDescent="0.2">
      <c r="A159" s="1"/>
      <c r="B159" s="22"/>
      <c r="C159" s="23">
        <v>153</v>
      </c>
      <c r="D159" s="24"/>
      <c r="E159" s="103"/>
      <c r="F159" s="27"/>
      <c r="G159" s="24"/>
      <c r="H159" s="24"/>
      <c r="I159" s="24"/>
      <c r="J159" s="92"/>
      <c r="K159" s="27"/>
      <c r="L159" s="79"/>
      <c r="M159" s="24"/>
      <c r="N159" s="27"/>
      <c r="O159" s="27"/>
      <c r="P159" s="96"/>
      <c r="Q159" s="27"/>
      <c r="R159" s="27"/>
      <c r="S159" s="29"/>
      <c r="T159" s="26"/>
      <c r="U159" s="80"/>
      <c r="V159" s="100"/>
      <c r="W159" s="27"/>
      <c r="X159" s="24"/>
      <c r="Y159" s="28"/>
      <c r="Z159" s="28"/>
      <c r="AA159" s="21"/>
      <c r="AB159" s="5"/>
      <c r="AC159" s="5"/>
      <c r="AD159" s="5"/>
      <c r="AE159" s="5"/>
      <c r="AF159" s="5"/>
      <c r="AG159" s="5"/>
      <c r="AH159" s="5"/>
      <c r="AI159" s="5"/>
      <c r="AJ159" s="5"/>
      <c r="AK159" s="5"/>
      <c r="AL159" s="5"/>
      <c r="AM159" s="5"/>
      <c r="AN159" s="81"/>
      <c r="AO159" s="82"/>
      <c r="AP159" s="83"/>
      <c r="AQ159" s="74"/>
      <c r="AR159" s="84"/>
      <c r="AW159" s="84"/>
      <c r="BB159" s="84"/>
      <c r="BG159" s="84"/>
      <c r="BK159" s="85"/>
    </row>
    <row r="160" spans="1:63" ht="24.95" customHeight="1" x14ac:dyDescent="0.2">
      <c r="A160" s="1"/>
      <c r="B160" s="22"/>
      <c r="C160" s="23">
        <v>154</v>
      </c>
      <c r="D160" s="24"/>
      <c r="E160" s="103"/>
      <c r="F160" s="27"/>
      <c r="G160" s="24"/>
      <c r="H160" s="24"/>
      <c r="I160" s="24"/>
      <c r="J160" s="92"/>
      <c r="K160" s="27"/>
      <c r="L160" s="79"/>
      <c r="M160" s="24"/>
      <c r="N160" s="27"/>
      <c r="O160" s="27"/>
      <c r="P160" s="96"/>
      <c r="Q160" s="27"/>
      <c r="R160" s="27"/>
      <c r="S160" s="29"/>
      <c r="T160" s="26"/>
      <c r="U160" s="80"/>
      <c r="V160" s="100"/>
      <c r="W160" s="27"/>
      <c r="X160" s="24"/>
      <c r="Y160" s="28"/>
      <c r="Z160" s="28"/>
      <c r="AA160" s="21"/>
      <c r="AB160" s="5"/>
      <c r="AC160" s="5"/>
      <c r="AD160" s="5"/>
      <c r="AE160" s="5"/>
      <c r="AF160" s="5"/>
      <c r="AG160" s="5"/>
      <c r="AH160" s="5"/>
      <c r="AI160" s="5"/>
      <c r="AJ160" s="5"/>
      <c r="AK160" s="5"/>
      <c r="AL160" s="5"/>
      <c r="AM160" s="5"/>
      <c r="AN160" s="81"/>
      <c r="AO160" s="82"/>
      <c r="AP160" s="83"/>
      <c r="AQ160" s="74"/>
      <c r="AR160" s="84"/>
      <c r="AW160" s="84"/>
      <c r="BB160" s="84"/>
      <c r="BG160" s="84"/>
      <c r="BK160" s="85"/>
    </row>
    <row r="161" spans="1:63" ht="24.95" customHeight="1" x14ac:dyDescent="0.2">
      <c r="A161" s="1"/>
      <c r="B161" s="22"/>
      <c r="C161" s="23">
        <v>155</v>
      </c>
      <c r="D161" s="24"/>
      <c r="E161" s="103"/>
      <c r="F161" s="27"/>
      <c r="G161" s="24"/>
      <c r="H161" s="24"/>
      <c r="I161" s="24"/>
      <c r="J161" s="92"/>
      <c r="K161" s="27"/>
      <c r="L161" s="79"/>
      <c r="M161" s="24"/>
      <c r="N161" s="27"/>
      <c r="O161" s="27"/>
      <c r="P161" s="96"/>
      <c r="Q161" s="27"/>
      <c r="R161" s="27"/>
      <c r="S161" s="29"/>
      <c r="T161" s="26"/>
      <c r="U161" s="80"/>
      <c r="V161" s="100"/>
      <c r="W161" s="27"/>
      <c r="X161" s="24"/>
      <c r="Y161" s="28"/>
      <c r="Z161" s="28"/>
      <c r="AA161" s="21"/>
      <c r="AB161" s="5"/>
      <c r="AC161" s="5"/>
      <c r="AD161" s="5"/>
      <c r="AE161" s="5"/>
      <c r="AF161" s="5"/>
      <c r="AG161" s="5"/>
      <c r="AH161" s="5"/>
      <c r="AI161" s="5"/>
      <c r="AJ161" s="5"/>
      <c r="AK161" s="5"/>
      <c r="AL161" s="5"/>
      <c r="AM161" s="5"/>
      <c r="AN161" s="81"/>
      <c r="AO161" s="82"/>
      <c r="AP161" s="83"/>
      <c r="AQ161" s="74"/>
      <c r="AR161" s="84"/>
      <c r="AW161" s="84"/>
      <c r="BB161" s="84"/>
      <c r="BG161" s="84"/>
      <c r="BK161" s="85"/>
    </row>
    <row r="162" spans="1:63" ht="24.95" customHeight="1" x14ac:dyDescent="0.2">
      <c r="A162" s="1"/>
      <c r="B162" s="22"/>
      <c r="C162" s="23">
        <v>156</v>
      </c>
      <c r="D162" s="24"/>
      <c r="E162" s="103"/>
      <c r="F162" s="27"/>
      <c r="G162" s="24"/>
      <c r="H162" s="24"/>
      <c r="I162" s="24"/>
      <c r="J162" s="92"/>
      <c r="K162" s="27"/>
      <c r="L162" s="79"/>
      <c r="M162" s="24"/>
      <c r="N162" s="27"/>
      <c r="O162" s="27"/>
      <c r="P162" s="96"/>
      <c r="Q162" s="27"/>
      <c r="R162" s="27"/>
      <c r="S162" s="29"/>
      <c r="T162" s="26"/>
      <c r="U162" s="80"/>
      <c r="V162" s="100"/>
      <c r="W162" s="27"/>
      <c r="X162" s="24"/>
      <c r="Y162" s="28"/>
      <c r="Z162" s="28"/>
      <c r="AA162" s="21"/>
      <c r="AB162" s="5"/>
      <c r="AC162" s="5"/>
      <c r="AD162" s="5"/>
      <c r="AE162" s="5"/>
      <c r="AF162" s="5"/>
      <c r="AG162" s="5"/>
      <c r="AH162" s="5"/>
      <c r="AI162" s="5"/>
      <c r="AJ162" s="5"/>
      <c r="AK162" s="5"/>
      <c r="AL162" s="5"/>
      <c r="AM162" s="5"/>
      <c r="AN162" s="81"/>
      <c r="AO162" s="82"/>
      <c r="AP162" s="83"/>
      <c r="AQ162" s="74"/>
      <c r="AR162" s="84"/>
      <c r="AW162" s="84"/>
      <c r="BB162" s="84"/>
      <c r="BG162" s="84"/>
      <c r="BK162" s="85"/>
    </row>
    <row r="163" spans="1:63" ht="24.95" customHeight="1" x14ac:dyDescent="0.2">
      <c r="A163" s="1"/>
      <c r="B163" s="22"/>
      <c r="C163" s="23">
        <v>157</v>
      </c>
      <c r="D163" s="24"/>
      <c r="E163" s="103"/>
      <c r="F163" s="27"/>
      <c r="G163" s="24"/>
      <c r="H163" s="24"/>
      <c r="I163" s="24"/>
      <c r="J163" s="92"/>
      <c r="K163" s="27"/>
      <c r="L163" s="79"/>
      <c r="M163" s="24"/>
      <c r="N163" s="27"/>
      <c r="O163" s="27"/>
      <c r="P163" s="96"/>
      <c r="Q163" s="27"/>
      <c r="R163" s="27"/>
      <c r="S163" s="29"/>
      <c r="T163" s="26"/>
      <c r="U163" s="80"/>
      <c r="V163" s="100"/>
      <c r="W163" s="27"/>
      <c r="X163" s="24"/>
      <c r="Y163" s="28"/>
      <c r="Z163" s="28"/>
      <c r="AA163" s="21"/>
      <c r="AB163" s="5"/>
      <c r="AC163" s="5"/>
      <c r="AD163" s="5"/>
      <c r="AE163" s="5"/>
      <c r="AF163" s="5"/>
      <c r="AG163" s="5"/>
      <c r="AH163" s="5"/>
      <c r="AI163" s="5"/>
      <c r="AJ163" s="5"/>
      <c r="AK163" s="5"/>
      <c r="AL163" s="5"/>
      <c r="AM163" s="5"/>
      <c r="AN163" s="81"/>
      <c r="AO163" s="82"/>
      <c r="AP163" s="83"/>
      <c r="AQ163" s="74"/>
      <c r="AR163" s="84"/>
      <c r="AW163" s="84"/>
      <c r="BB163" s="84"/>
      <c r="BG163" s="84"/>
      <c r="BK163" s="85"/>
    </row>
    <row r="164" spans="1:63" ht="24.95" customHeight="1" x14ac:dyDescent="0.2">
      <c r="A164" s="1"/>
      <c r="B164" s="22"/>
      <c r="C164" s="23">
        <v>158</v>
      </c>
      <c r="D164" s="24"/>
      <c r="E164" s="103"/>
      <c r="F164" s="27"/>
      <c r="G164" s="24"/>
      <c r="H164" s="24"/>
      <c r="I164" s="24"/>
      <c r="J164" s="92"/>
      <c r="K164" s="27"/>
      <c r="L164" s="79"/>
      <c r="M164" s="24"/>
      <c r="N164" s="27"/>
      <c r="O164" s="27"/>
      <c r="P164" s="96"/>
      <c r="Q164" s="27"/>
      <c r="R164" s="27"/>
      <c r="S164" s="29"/>
      <c r="T164" s="26"/>
      <c r="U164" s="80"/>
      <c r="V164" s="100"/>
      <c r="W164" s="27"/>
      <c r="X164" s="24"/>
      <c r="Y164" s="28"/>
      <c r="Z164" s="28"/>
      <c r="AA164" s="21"/>
      <c r="AB164" s="5"/>
      <c r="AC164" s="5"/>
      <c r="AD164" s="5"/>
      <c r="AE164" s="5"/>
      <c r="AF164" s="5"/>
      <c r="AG164" s="5"/>
      <c r="AH164" s="5"/>
      <c r="AI164" s="5"/>
      <c r="AJ164" s="5"/>
      <c r="AK164" s="5"/>
      <c r="AL164" s="5"/>
      <c r="AM164" s="5"/>
      <c r="AN164" s="81"/>
      <c r="AO164" s="82"/>
      <c r="AP164" s="83"/>
      <c r="AQ164" s="74"/>
      <c r="AR164" s="84"/>
      <c r="AW164" s="84"/>
      <c r="BB164" s="84"/>
      <c r="BG164" s="84"/>
      <c r="BK164" s="85"/>
    </row>
    <row r="165" spans="1:63" ht="24.95" customHeight="1" x14ac:dyDescent="0.2">
      <c r="A165" s="1"/>
      <c r="B165" s="22"/>
      <c r="C165" s="23">
        <v>159</v>
      </c>
      <c r="D165" s="24"/>
      <c r="E165" s="103"/>
      <c r="F165" s="27"/>
      <c r="G165" s="24"/>
      <c r="H165" s="24"/>
      <c r="I165" s="24"/>
      <c r="J165" s="92"/>
      <c r="K165" s="27"/>
      <c r="L165" s="79"/>
      <c r="M165" s="24"/>
      <c r="N165" s="27"/>
      <c r="O165" s="27"/>
      <c r="P165" s="96"/>
      <c r="Q165" s="27"/>
      <c r="R165" s="27"/>
      <c r="S165" s="29"/>
      <c r="T165" s="26"/>
      <c r="U165" s="80"/>
      <c r="V165" s="100"/>
      <c r="W165" s="27"/>
      <c r="X165" s="24"/>
      <c r="Y165" s="28"/>
      <c r="Z165" s="28"/>
      <c r="AA165" s="21"/>
      <c r="AB165" s="5"/>
      <c r="AC165" s="5"/>
      <c r="AD165" s="5"/>
      <c r="AE165" s="5"/>
      <c r="AF165" s="5"/>
      <c r="AG165" s="5"/>
      <c r="AH165" s="5"/>
      <c r="AI165" s="5"/>
      <c r="AJ165" s="5"/>
      <c r="AK165" s="5"/>
      <c r="AL165" s="5"/>
      <c r="AM165" s="5"/>
      <c r="AN165" s="81"/>
      <c r="AO165" s="82"/>
      <c r="AP165" s="83"/>
      <c r="AQ165" s="74"/>
      <c r="AR165" s="84"/>
      <c r="AW165" s="84"/>
      <c r="BB165" s="84"/>
      <c r="BG165" s="84"/>
      <c r="BK165" s="85"/>
    </row>
    <row r="166" spans="1:63" ht="24.95" customHeight="1" x14ac:dyDescent="0.2">
      <c r="A166" s="1"/>
      <c r="B166" s="22"/>
      <c r="C166" s="23">
        <v>160</v>
      </c>
      <c r="D166" s="24"/>
      <c r="E166" s="103"/>
      <c r="F166" s="27"/>
      <c r="G166" s="24"/>
      <c r="H166" s="24"/>
      <c r="I166" s="24"/>
      <c r="J166" s="92"/>
      <c r="K166" s="27"/>
      <c r="L166" s="79"/>
      <c r="M166" s="24"/>
      <c r="N166" s="27"/>
      <c r="O166" s="27"/>
      <c r="P166" s="96"/>
      <c r="Q166" s="27"/>
      <c r="R166" s="27"/>
      <c r="S166" s="29"/>
      <c r="T166" s="26"/>
      <c r="U166" s="80"/>
      <c r="V166" s="100"/>
      <c r="W166" s="27"/>
      <c r="X166" s="24"/>
      <c r="Y166" s="28"/>
      <c r="Z166" s="28"/>
      <c r="AA166" s="21"/>
      <c r="AB166" s="5"/>
      <c r="AC166" s="5"/>
      <c r="AD166" s="5"/>
      <c r="AE166" s="5"/>
      <c r="AF166" s="5"/>
      <c r="AG166" s="5"/>
      <c r="AH166" s="5"/>
      <c r="AI166" s="5"/>
      <c r="AJ166" s="5"/>
      <c r="AK166" s="5"/>
      <c r="AL166" s="5"/>
      <c r="AM166" s="5"/>
      <c r="AN166" s="81"/>
      <c r="AO166" s="82"/>
      <c r="AP166" s="83"/>
      <c r="AQ166" s="74"/>
      <c r="AR166" s="84"/>
      <c r="AW166" s="84"/>
      <c r="BB166" s="84"/>
      <c r="BG166" s="84"/>
      <c r="BK166" s="85"/>
    </row>
    <row r="167" spans="1:63" ht="24.95" customHeight="1" x14ac:dyDescent="0.2">
      <c r="A167" s="1"/>
      <c r="B167" s="22"/>
      <c r="C167" s="23">
        <v>161</v>
      </c>
      <c r="D167" s="24"/>
      <c r="E167" s="103"/>
      <c r="F167" s="27"/>
      <c r="G167" s="24"/>
      <c r="H167" s="24"/>
      <c r="I167" s="24"/>
      <c r="J167" s="92"/>
      <c r="K167" s="27"/>
      <c r="L167" s="79"/>
      <c r="M167" s="24"/>
      <c r="N167" s="27"/>
      <c r="O167" s="27"/>
      <c r="P167" s="96"/>
      <c r="Q167" s="27"/>
      <c r="R167" s="27"/>
      <c r="S167" s="29"/>
      <c r="T167" s="26"/>
      <c r="U167" s="80"/>
      <c r="V167" s="100"/>
      <c r="W167" s="27"/>
      <c r="X167" s="24"/>
      <c r="Y167" s="28"/>
      <c r="Z167" s="28"/>
      <c r="AA167" s="21"/>
      <c r="AB167" s="5"/>
      <c r="AC167" s="5"/>
      <c r="AD167" s="5"/>
      <c r="AE167" s="5"/>
      <c r="AF167" s="5"/>
      <c r="AG167" s="5"/>
      <c r="AH167" s="5"/>
      <c r="AI167" s="5"/>
      <c r="AJ167" s="5"/>
      <c r="AK167" s="5"/>
      <c r="AL167" s="5"/>
      <c r="AM167" s="5"/>
      <c r="AN167" s="81"/>
      <c r="AO167" s="82"/>
      <c r="AP167" s="83"/>
      <c r="AQ167" s="74"/>
      <c r="AR167" s="84"/>
      <c r="AW167" s="84"/>
      <c r="BB167" s="84"/>
      <c r="BG167" s="84"/>
      <c r="BK167" s="85"/>
    </row>
    <row r="168" spans="1:63" ht="24.95" customHeight="1" x14ac:dyDescent="0.2">
      <c r="A168" s="1"/>
      <c r="B168" s="22"/>
      <c r="C168" s="23">
        <v>162</v>
      </c>
      <c r="D168" s="24"/>
      <c r="E168" s="103"/>
      <c r="F168" s="27"/>
      <c r="G168" s="24"/>
      <c r="H168" s="24"/>
      <c r="I168" s="24"/>
      <c r="J168" s="92"/>
      <c r="K168" s="27"/>
      <c r="L168" s="79"/>
      <c r="M168" s="24"/>
      <c r="N168" s="27"/>
      <c r="O168" s="27"/>
      <c r="P168" s="96"/>
      <c r="Q168" s="27"/>
      <c r="R168" s="27"/>
      <c r="S168" s="29"/>
      <c r="T168" s="26"/>
      <c r="U168" s="80"/>
      <c r="V168" s="100"/>
      <c r="W168" s="27"/>
      <c r="X168" s="24"/>
      <c r="Y168" s="28"/>
      <c r="Z168" s="28"/>
      <c r="AA168" s="21"/>
      <c r="AB168" s="5"/>
      <c r="AC168" s="5"/>
      <c r="AD168" s="5"/>
      <c r="AE168" s="5"/>
      <c r="AF168" s="5"/>
      <c r="AG168" s="5"/>
      <c r="AH168" s="5"/>
      <c r="AI168" s="5"/>
      <c r="AJ168" s="5"/>
      <c r="AK168" s="5"/>
      <c r="AL168" s="5"/>
      <c r="AM168" s="5"/>
      <c r="AN168" s="81"/>
      <c r="AO168" s="82"/>
      <c r="AP168" s="83"/>
      <c r="AQ168" s="74"/>
      <c r="AR168" s="84"/>
      <c r="AW168" s="84"/>
      <c r="BB168" s="84"/>
      <c r="BG168" s="84"/>
      <c r="BK168" s="85"/>
    </row>
    <row r="169" spans="1:63" ht="24.95" customHeight="1" x14ac:dyDescent="0.2">
      <c r="A169" s="1"/>
      <c r="B169" s="22"/>
      <c r="C169" s="23">
        <v>163</v>
      </c>
      <c r="D169" s="24"/>
      <c r="E169" s="103"/>
      <c r="F169" s="27"/>
      <c r="G169" s="24"/>
      <c r="H169" s="24"/>
      <c r="I169" s="24"/>
      <c r="J169" s="92"/>
      <c r="K169" s="27"/>
      <c r="L169" s="79"/>
      <c r="M169" s="24"/>
      <c r="N169" s="27"/>
      <c r="O169" s="27"/>
      <c r="P169" s="96"/>
      <c r="Q169" s="27"/>
      <c r="R169" s="27"/>
      <c r="S169" s="29"/>
      <c r="T169" s="26"/>
      <c r="U169" s="80"/>
      <c r="V169" s="100"/>
      <c r="W169" s="27"/>
      <c r="X169" s="24"/>
      <c r="Y169" s="28"/>
      <c r="Z169" s="28"/>
      <c r="AA169" s="21"/>
      <c r="AB169" s="5"/>
      <c r="AC169" s="5"/>
      <c r="AD169" s="5"/>
      <c r="AE169" s="5"/>
      <c r="AF169" s="5"/>
      <c r="AG169" s="5"/>
      <c r="AH169" s="5"/>
      <c r="AI169" s="5"/>
      <c r="AJ169" s="5"/>
      <c r="AK169" s="5"/>
      <c r="AL169" s="5"/>
      <c r="AM169" s="5"/>
      <c r="AN169" s="81"/>
      <c r="AO169" s="82"/>
      <c r="AP169" s="83"/>
      <c r="AQ169" s="74"/>
      <c r="AR169" s="84"/>
      <c r="AW169" s="84"/>
      <c r="BB169" s="84"/>
      <c r="BG169" s="84"/>
      <c r="BK169" s="85"/>
    </row>
    <row r="170" spans="1:63" ht="24.95" customHeight="1" x14ac:dyDescent="0.2">
      <c r="A170" s="1"/>
      <c r="B170" s="22"/>
      <c r="C170" s="23">
        <v>164</v>
      </c>
      <c r="D170" s="24"/>
      <c r="E170" s="103"/>
      <c r="F170" s="27"/>
      <c r="G170" s="24"/>
      <c r="H170" s="24"/>
      <c r="I170" s="24"/>
      <c r="J170" s="92"/>
      <c r="K170" s="27"/>
      <c r="L170" s="79"/>
      <c r="M170" s="24"/>
      <c r="N170" s="27"/>
      <c r="O170" s="27"/>
      <c r="P170" s="96"/>
      <c r="Q170" s="27"/>
      <c r="R170" s="27"/>
      <c r="S170" s="29"/>
      <c r="T170" s="26"/>
      <c r="U170" s="80"/>
      <c r="V170" s="100"/>
      <c r="W170" s="27"/>
      <c r="X170" s="24"/>
      <c r="Y170" s="28"/>
      <c r="Z170" s="28"/>
      <c r="AA170" s="21"/>
      <c r="AB170" s="5"/>
      <c r="AC170" s="5"/>
      <c r="AD170" s="5"/>
      <c r="AE170" s="5"/>
      <c r="AF170" s="5"/>
      <c r="AG170" s="5"/>
      <c r="AH170" s="5"/>
      <c r="AI170" s="5"/>
      <c r="AJ170" s="5"/>
      <c r="AK170" s="5"/>
      <c r="AL170" s="5"/>
      <c r="AM170" s="5"/>
      <c r="AN170" s="81"/>
      <c r="AO170" s="82"/>
      <c r="AP170" s="83"/>
      <c r="AQ170" s="74"/>
      <c r="AR170" s="84"/>
      <c r="AW170" s="84"/>
      <c r="BB170" s="84"/>
      <c r="BG170" s="84"/>
      <c r="BK170" s="85"/>
    </row>
    <row r="171" spans="1:63" ht="24.95" customHeight="1" x14ac:dyDescent="0.2">
      <c r="A171" s="1"/>
      <c r="B171" s="22"/>
      <c r="C171" s="23">
        <v>165</v>
      </c>
      <c r="D171" s="24"/>
      <c r="E171" s="103"/>
      <c r="F171" s="27"/>
      <c r="G171" s="24"/>
      <c r="H171" s="24"/>
      <c r="I171" s="24"/>
      <c r="J171" s="92"/>
      <c r="K171" s="27"/>
      <c r="L171" s="79"/>
      <c r="M171" s="24"/>
      <c r="N171" s="27"/>
      <c r="O171" s="27"/>
      <c r="P171" s="96"/>
      <c r="Q171" s="27"/>
      <c r="R171" s="27"/>
      <c r="S171" s="29"/>
      <c r="T171" s="26"/>
      <c r="U171" s="80"/>
      <c r="V171" s="100"/>
      <c r="W171" s="27"/>
      <c r="X171" s="24"/>
      <c r="Y171" s="28"/>
      <c r="Z171" s="28"/>
      <c r="AA171" s="21"/>
      <c r="AB171" s="5"/>
      <c r="AC171" s="5"/>
      <c r="AD171" s="5"/>
      <c r="AE171" s="5"/>
      <c r="AF171" s="5"/>
      <c r="AG171" s="5"/>
      <c r="AH171" s="5"/>
      <c r="AI171" s="5"/>
      <c r="AJ171" s="5"/>
      <c r="AK171" s="5"/>
      <c r="AL171" s="5"/>
      <c r="AM171" s="5"/>
      <c r="AN171" s="81"/>
      <c r="AO171" s="82"/>
      <c r="AP171" s="83"/>
      <c r="AQ171" s="74"/>
      <c r="AR171" s="84"/>
      <c r="AW171" s="84"/>
      <c r="BB171" s="84"/>
      <c r="BG171" s="84"/>
      <c r="BK171" s="85"/>
    </row>
    <row r="172" spans="1:63" ht="24.95" customHeight="1" x14ac:dyDescent="0.2">
      <c r="A172" s="1"/>
      <c r="B172" s="22"/>
      <c r="C172" s="23">
        <v>166</v>
      </c>
      <c r="D172" s="24"/>
      <c r="E172" s="103"/>
      <c r="F172" s="27"/>
      <c r="G172" s="24"/>
      <c r="H172" s="24"/>
      <c r="I172" s="24"/>
      <c r="J172" s="92"/>
      <c r="K172" s="27"/>
      <c r="L172" s="79"/>
      <c r="M172" s="24"/>
      <c r="N172" s="27"/>
      <c r="O172" s="27"/>
      <c r="P172" s="96"/>
      <c r="Q172" s="27"/>
      <c r="R172" s="27"/>
      <c r="S172" s="29"/>
      <c r="T172" s="26"/>
      <c r="U172" s="80"/>
      <c r="V172" s="100"/>
      <c r="W172" s="27"/>
      <c r="X172" s="24"/>
      <c r="Y172" s="28"/>
      <c r="Z172" s="28"/>
      <c r="AA172" s="21"/>
      <c r="AB172" s="5"/>
      <c r="AC172" s="5"/>
      <c r="AD172" s="5"/>
      <c r="AE172" s="5"/>
      <c r="AF172" s="5"/>
      <c r="AG172" s="5"/>
      <c r="AH172" s="5"/>
      <c r="AI172" s="5"/>
      <c r="AJ172" s="5"/>
      <c r="AK172" s="5"/>
      <c r="AL172" s="5"/>
      <c r="AM172" s="5"/>
      <c r="AN172" s="81"/>
      <c r="AO172" s="82"/>
      <c r="AP172" s="83"/>
      <c r="AQ172" s="74"/>
      <c r="AR172" s="84"/>
      <c r="AW172" s="84"/>
      <c r="BB172" s="84"/>
      <c r="BG172" s="84"/>
      <c r="BK172" s="85"/>
    </row>
    <row r="173" spans="1:63" ht="24.95" customHeight="1" x14ac:dyDescent="0.2">
      <c r="A173" s="1"/>
      <c r="B173" s="22"/>
      <c r="C173" s="23">
        <v>167</v>
      </c>
      <c r="D173" s="24"/>
      <c r="E173" s="103"/>
      <c r="F173" s="27"/>
      <c r="G173" s="24"/>
      <c r="H173" s="24"/>
      <c r="I173" s="24"/>
      <c r="J173" s="92"/>
      <c r="K173" s="27"/>
      <c r="L173" s="79"/>
      <c r="M173" s="24"/>
      <c r="N173" s="27"/>
      <c r="O173" s="27"/>
      <c r="P173" s="96"/>
      <c r="Q173" s="27"/>
      <c r="R173" s="27"/>
      <c r="S173" s="29"/>
      <c r="T173" s="26"/>
      <c r="U173" s="80"/>
      <c r="V173" s="100"/>
      <c r="W173" s="27"/>
      <c r="X173" s="24"/>
      <c r="Y173" s="28"/>
      <c r="Z173" s="28"/>
      <c r="AA173" s="21"/>
      <c r="AB173" s="5"/>
      <c r="AC173" s="5"/>
      <c r="AD173" s="5"/>
      <c r="AE173" s="5"/>
      <c r="AF173" s="5"/>
      <c r="AG173" s="5"/>
      <c r="AH173" s="5"/>
      <c r="AI173" s="5"/>
      <c r="AJ173" s="5"/>
      <c r="AK173" s="5"/>
      <c r="AL173" s="5"/>
      <c r="AM173" s="5"/>
      <c r="AN173" s="81"/>
      <c r="AO173" s="82"/>
      <c r="AP173" s="83"/>
      <c r="AQ173" s="74"/>
      <c r="AR173" s="84"/>
      <c r="AW173" s="84"/>
      <c r="BB173" s="84"/>
      <c r="BG173" s="84"/>
      <c r="BK173" s="85"/>
    </row>
    <row r="174" spans="1:63" ht="24.95" customHeight="1" x14ac:dyDescent="0.2">
      <c r="A174" s="1"/>
      <c r="B174" s="22"/>
      <c r="C174" s="23">
        <v>168</v>
      </c>
      <c r="D174" s="24"/>
      <c r="E174" s="103"/>
      <c r="F174" s="27"/>
      <c r="G174" s="24"/>
      <c r="H174" s="24"/>
      <c r="I174" s="24"/>
      <c r="J174" s="92"/>
      <c r="K174" s="27"/>
      <c r="L174" s="79"/>
      <c r="M174" s="24"/>
      <c r="N174" s="27"/>
      <c r="O174" s="27"/>
      <c r="P174" s="96"/>
      <c r="Q174" s="27"/>
      <c r="R174" s="27"/>
      <c r="S174" s="29"/>
      <c r="T174" s="26"/>
      <c r="U174" s="80"/>
      <c r="V174" s="100"/>
      <c r="W174" s="27"/>
      <c r="X174" s="24"/>
      <c r="Y174" s="28"/>
      <c r="Z174" s="28"/>
      <c r="AA174" s="21"/>
      <c r="AB174" s="5"/>
      <c r="AC174" s="5"/>
      <c r="AD174" s="5"/>
      <c r="AE174" s="5"/>
      <c r="AF174" s="5"/>
      <c r="AG174" s="5"/>
      <c r="AH174" s="5"/>
      <c r="AI174" s="5"/>
      <c r="AJ174" s="5"/>
      <c r="AK174" s="5"/>
      <c r="AL174" s="5"/>
      <c r="AM174" s="5"/>
      <c r="AN174" s="81"/>
      <c r="AO174" s="82"/>
      <c r="AP174" s="83"/>
      <c r="AQ174" s="74"/>
      <c r="AR174" s="84"/>
      <c r="AW174" s="84"/>
      <c r="BB174" s="84"/>
      <c r="BG174" s="84"/>
      <c r="BK174" s="85"/>
    </row>
    <row r="175" spans="1:63" ht="24.95" customHeight="1" x14ac:dyDescent="0.2">
      <c r="A175" s="1"/>
      <c r="B175" s="22"/>
      <c r="C175" s="23">
        <v>169</v>
      </c>
      <c r="D175" s="24"/>
      <c r="E175" s="103"/>
      <c r="F175" s="27"/>
      <c r="G175" s="24"/>
      <c r="H175" s="24"/>
      <c r="I175" s="24"/>
      <c r="J175" s="92"/>
      <c r="K175" s="27"/>
      <c r="L175" s="79"/>
      <c r="M175" s="24"/>
      <c r="N175" s="27"/>
      <c r="O175" s="27"/>
      <c r="P175" s="96"/>
      <c r="Q175" s="27"/>
      <c r="R175" s="27"/>
      <c r="S175" s="29"/>
      <c r="T175" s="26"/>
      <c r="U175" s="80"/>
      <c r="V175" s="100"/>
      <c r="W175" s="27"/>
      <c r="X175" s="24"/>
      <c r="Y175" s="28"/>
      <c r="Z175" s="28"/>
      <c r="AA175" s="21"/>
      <c r="AB175" s="5"/>
      <c r="AC175" s="5"/>
      <c r="AD175" s="5"/>
      <c r="AE175" s="5"/>
      <c r="AF175" s="5"/>
      <c r="AG175" s="5"/>
      <c r="AH175" s="5"/>
      <c r="AI175" s="5"/>
      <c r="AJ175" s="5"/>
      <c r="AK175" s="5"/>
      <c r="AL175" s="5"/>
      <c r="AM175" s="5"/>
      <c r="AN175" s="81"/>
      <c r="AO175" s="82"/>
      <c r="AP175" s="83"/>
      <c r="AQ175" s="74"/>
      <c r="AR175" s="84"/>
      <c r="AW175" s="84"/>
      <c r="BB175" s="84"/>
      <c r="BG175" s="84"/>
      <c r="BK175" s="85"/>
    </row>
    <row r="176" spans="1:63" ht="24.95" customHeight="1" x14ac:dyDescent="0.2">
      <c r="A176" s="1"/>
      <c r="B176" s="22"/>
      <c r="C176" s="23">
        <v>170</v>
      </c>
      <c r="D176" s="24"/>
      <c r="E176" s="103"/>
      <c r="F176" s="27"/>
      <c r="G176" s="24"/>
      <c r="H176" s="24"/>
      <c r="I176" s="24"/>
      <c r="J176" s="92"/>
      <c r="K176" s="27"/>
      <c r="L176" s="79"/>
      <c r="M176" s="24"/>
      <c r="N176" s="27"/>
      <c r="O176" s="27"/>
      <c r="P176" s="96"/>
      <c r="Q176" s="27"/>
      <c r="R176" s="27"/>
      <c r="S176" s="29"/>
      <c r="T176" s="26"/>
      <c r="U176" s="80"/>
      <c r="V176" s="100"/>
      <c r="W176" s="27"/>
      <c r="X176" s="24"/>
      <c r="Y176" s="28"/>
      <c r="Z176" s="28"/>
      <c r="AA176" s="21"/>
      <c r="AB176" s="5"/>
      <c r="AC176" s="5"/>
      <c r="AD176" s="5"/>
      <c r="AE176" s="5"/>
      <c r="AF176" s="5"/>
      <c r="AG176" s="5"/>
      <c r="AH176" s="5"/>
      <c r="AI176" s="5"/>
      <c r="AJ176" s="5"/>
      <c r="AK176" s="5"/>
      <c r="AL176" s="5"/>
      <c r="AM176" s="5"/>
      <c r="AN176" s="81"/>
      <c r="AO176" s="82"/>
      <c r="AP176" s="83"/>
      <c r="AQ176" s="74"/>
      <c r="AR176" s="84"/>
      <c r="AW176" s="84"/>
      <c r="BB176" s="84"/>
      <c r="BG176" s="84"/>
      <c r="BK176" s="85"/>
    </row>
    <row r="177" spans="1:63" ht="24.95" customHeight="1" x14ac:dyDescent="0.2">
      <c r="A177" s="1"/>
      <c r="B177" s="22"/>
      <c r="C177" s="23">
        <v>171</v>
      </c>
      <c r="D177" s="24"/>
      <c r="E177" s="103"/>
      <c r="F177" s="27"/>
      <c r="G177" s="24"/>
      <c r="H177" s="24"/>
      <c r="I177" s="24"/>
      <c r="J177" s="92"/>
      <c r="K177" s="27"/>
      <c r="L177" s="79"/>
      <c r="M177" s="24"/>
      <c r="N177" s="27"/>
      <c r="O177" s="27"/>
      <c r="P177" s="96"/>
      <c r="Q177" s="27"/>
      <c r="R177" s="27"/>
      <c r="S177" s="29"/>
      <c r="T177" s="26"/>
      <c r="U177" s="80"/>
      <c r="V177" s="100"/>
      <c r="W177" s="27"/>
      <c r="X177" s="24"/>
      <c r="Y177" s="28"/>
      <c r="Z177" s="28"/>
      <c r="AA177" s="21"/>
      <c r="AB177" s="5"/>
      <c r="AC177" s="5"/>
      <c r="AD177" s="5"/>
      <c r="AE177" s="5"/>
      <c r="AF177" s="5"/>
      <c r="AG177" s="5"/>
      <c r="AH177" s="5"/>
      <c r="AI177" s="5"/>
      <c r="AJ177" s="5"/>
      <c r="AK177" s="5"/>
      <c r="AL177" s="5"/>
      <c r="AM177" s="5"/>
      <c r="AN177" s="81"/>
      <c r="AO177" s="82"/>
      <c r="AP177" s="83"/>
      <c r="AQ177" s="74"/>
      <c r="AR177" s="84"/>
      <c r="AW177" s="84"/>
      <c r="BB177" s="84"/>
      <c r="BG177" s="84"/>
      <c r="BK177" s="85"/>
    </row>
    <row r="178" spans="1:63" ht="24.95" customHeight="1" x14ac:dyDescent="0.2">
      <c r="A178" s="1"/>
      <c r="B178" s="22"/>
      <c r="C178" s="23">
        <v>172</v>
      </c>
      <c r="D178" s="24"/>
      <c r="E178" s="103"/>
      <c r="F178" s="27"/>
      <c r="G178" s="24"/>
      <c r="H178" s="24"/>
      <c r="I178" s="24"/>
      <c r="J178" s="92"/>
      <c r="K178" s="27"/>
      <c r="L178" s="79"/>
      <c r="M178" s="24"/>
      <c r="N178" s="27"/>
      <c r="O178" s="27"/>
      <c r="P178" s="96"/>
      <c r="Q178" s="27"/>
      <c r="R178" s="27"/>
      <c r="S178" s="29"/>
      <c r="T178" s="26"/>
      <c r="U178" s="80"/>
      <c r="V178" s="100"/>
      <c r="W178" s="27"/>
      <c r="X178" s="24"/>
      <c r="Y178" s="28"/>
      <c r="Z178" s="28"/>
      <c r="AA178" s="21"/>
      <c r="AB178" s="5"/>
      <c r="AC178" s="5"/>
      <c r="AD178" s="5"/>
      <c r="AE178" s="5"/>
      <c r="AF178" s="5"/>
      <c r="AG178" s="5"/>
      <c r="AH178" s="5"/>
      <c r="AI178" s="5"/>
      <c r="AJ178" s="5"/>
      <c r="AK178" s="5"/>
      <c r="AL178" s="5"/>
      <c r="AM178" s="5"/>
      <c r="AN178" s="81"/>
      <c r="AO178" s="82"/>
      <c r="AP178" s="83"/>
      <c r="AQ178" s="74"/>
      <c r="AR178" s="84"/>
      <c r="AW178" s="84"/>
      <c r="BB178" s="84"/>
      <c r="BG178" s="84"/>
      <c r="BK178" s="85"/>
    </row>
    <row r="179" spans="1:63" ht="24.95" customHeight="1" x14ac:dyDescent="0.2">
      <c r="A179" s="1"/>
      <c r="B179" s="22"/>
      <c r="C179" s="23">
        <v>173</v>
      </c>
      <c r="D179" s="24"/>
      <c r="E179" s="103"/>
      <c r="F179" s="27"/>
      <c r="G179" s="24"/>
      <c r="H179" s="24"/>
      <c r="I179" s="24"/>
      <c r="J179" s="92"/>
      <c r="K179" s="27"/>
      <c r="L179" s="79"/>
      <c r="M179" s="24"/>
      <c r="N179" s="27"/>
      <c r="O179" s="27"/>
      <c r="P179" s="96"/>
      <c r="Q179" s="27"/>
      <c r="R179" s="27"/>
      <c r="S179" s="29"/>
      <c r="T179" s="26"/>
      <c r="U179" s="80"/>
      <c r="V179" s="100"/>
      <c r="W179" s="27"/>
      <c r="X179" s="24"/>
      <c r="Y179" s="28"/>
      <c r="Z179" s="28"/>
      <c r="AA179" s="21"/>
      <c r="AB179" s="5"/>
      <c r="AC179" s="5"/>
      <c r="AD179" s="5"/>
      <c r="AE179" s="5"/>
      <c r="AF179" s="5"/>
      <c r="AG179" s="5"/>
      <c r="AH179" s="5"/>
      <c r="AI179" s="5"/>
      <c r="AJ179" s="5"/>
      <c r="AK179" s="5"/>
      <c r="AL179" s="5"/>
      <c r="AM179" s="5"/>
      <c r="AN179" s="81"/>
      <c r="AO179" s="82"/>
      <c r="AP179" s="83"/>
      <c r="AQ179" s="74"/>
      <c r="AR179" s="84"/>
      <c r="AW179" s="84"/>
      <c r="BB179" s="84"/>
      <c r="BG179" s="84"/>
      <c r="BK179" s="85"/>
    </row>
    <row r="180" spans="1:63" ht="24.95" customHeight="1" x14ac:dyDescent="0.2">
      <c r="A180" s="1"/>
      <c r="B180" s="22"/>
      <c r="C180" s="23">
        <v>174</v>
      </c>
      <c r="D180" s="24"/>
      <c r="E180" s="103"/>
      <c r="F180" s="27"/>
      <c r="G180" s="24"/>
      <c r="H180" s="24"/>
      <c r="I180" s="24"/>
      <c r="J180" s="92"/>
      <c r="K180" s="27"/>
      <c r="L180" s="79"/>
      <c r="M180" s="24"/>
      <c r="N180" s="27"/>
      <c r="O180" s="27"/>
      <c r="P180" s="96"/>
      <c r="Q180" s="27"/>
      <c r="R180" s="27"/>
      <c r="S180" s="29"/>
      <c r="T180" s="26"/>
      <c r="U180" s="80"/>
      <c r="V180" s="100"/>
      <c r="W180" s="27"/>
      <c r="X180" s="24"/>
      <c r="Y180" s="28"/>
      <c r="Z180" s="28"/>
      <c r="AA180" s="21"/>
      <c r="AB180" s="5"/>
      <c r="AC180" s="5"/>
      <c r="AD180" s="5"/>
      <c r="AE180" s="5"/>
      <c r="AF180" s="5"/>
      <c r="AG180" s="5"/>
      <c r="AH180" s="5"/>
      <c r="AI180" s="5"/>
      <c r="AJ180" s="5"/>
      <c r="AK180" s="5"/>
      <c r="AL180" s="5"/>
      <c r="AM180" s="5"/>
      <c r="AN180" s="81"/>
      <c r="AO180" s="82"/>
      <c r="AP180" s="83"/>
      <c r="AQ180" s="74"/>
      <c r="AR180" s="84"/>
      <c r="AW180" s="84"/>
      <c r="BB180" s="84"/>
      <c r="BG180" s="84"/>
      <c r="BK180" s="85"/>
    </row>
    <row r="181" spans="1:63" ht="24.95" customHeight="1" x14ac:dyDescent="0.2">
      <c r="A181" s="1"/>
      <c r="B181" s="22"/>
      <c r="C181" s="23">
        <v>175</v>
      </c>
      <c r="D181" s="24"/>
      <c r="E181" s="103"/>
      <c r="F181" s="27"/>
      <c r="G181" s="24"/>
      <c r="H181" s="24"/>
      <c r="I181" s="24"/>
      <c r="J181" s="92"/>
      <c r="K181" s="27"/>
      <c r="L181" s="79"/>
      <c r="M181" s="24"/>
      <c r="N181" s="27"/>
      <c r="O181" s="27"/>
      <c r="P181" s="96"/>
      <c r="Q181" s="27"/>
      <c r="R181" s="27"/>
      <c r="S181" s="29"/>
      <c r="T181" s="26"/>
      <c r="U181" s="80"/>
      <c r="V181" s="100"/>
      <c r="W181" s="27"/>
      <c r="X181" s="24"/>
      <c r="Y181" s="28"/>
      <c r="Z181" s="28"/>
      <c r="AA181" s="21"/>
      <c r="AB181" s="5"/>
      <c r="AC181" s="5"/>
      <c r="AD181" s="5"/>
      <c r="AE181" s="5"/>
      <c r="AF181" s="5"/>
      <c r="AG181" s="5"/>
      <c r="AH181" s="5"/>
      <c r="AI181" s="5"/>
      <c r="AJ181" s="5"/>
      <c r="AK181" s="5"/>
      <c r="AL181" s="5"/>
      <c r="AM181" s="5"/>
      <c r="AN181" s="81"/>
      <c r="AO181" s="82"/>
      <c r="AP181" s="83"/>
      <c r="AQ181" s="74"/>
      <c r="AR181" s="84"/>
      <c r="AW181" s="84"/>
      <c r="BB181" s="84"/>
      <c r="BG181" s="84"/>
      <c r="BK181" s="85"/>
    </row>
    <row r="182" spans="1:63" ht="24.95" customHeight="1" x14ac:dyDescent="0.2">
      <c r="A182" s="1"/>
      <c r="B182" s="22"/>
      <c r="C182" s="23">
        <v>176</v>
      </c>
      <c r="D182" s="24"/>
      <c r="E182" s="103"/>
      <c r="F182" s="27"/>
      <c r="G182" s="24"/>
      <c r="H182" s="24"/>
      <c r="I182" s="24"/>
      <c r="J182" s="92"/>
      <c r="K182" s="27"/>
      <c r="L182" s="79"/>
      <c r="M182" s="24"/>
      <c r="N182" s="27"/>
      <c r="O182" s="27"/>
      <c r="P182" s="96"/>
      <c r="Q182" s="27"/>
      <c r="R182" s="27"/>
      <c r="S182" s="29"/>
      <c r="T182" s="26"/>
      <c r="U182" s="80"/>
      <c r="V182" s="100"/>
      <c r="W182" s="27"/>
      <c r="X182" s="24"/>
      <c r="Y182" s="28"/>
      <c r="Z182" s="28"/>
      <c r="AA182" s="21"/>
      <c r="AB182" s="5"/>
      <c r="AC182" s="5"/>
      <c r="AD182" s="5"/>
      <c r="AE182" s="5"/>
      <c r="AF182" s="5"/>
      <c r="AG182" s="5"/>
      <c r="AH182" s="5"/>
      <c r="AI182" s="5"/>
      <c r="AJ182" s="5"/>
      <c r="AK182" s="5"/>
      <c r="AL182" s="5"/>
      <c r="AM182" s="5"/>
      <c r="AN182" s="81"/>
      <c r="AO182" s="82"/>
      <c r="AP182" s="83"/>
      <c r="AQ182" s="74"/>
      <c r="AR182" s="84"/>
      <c r="AW182" s="84"/>
      <c r="BB182" s="84"/>
      <c r="BG182" s="84"/>
      <c r="BK182" s="85"/>
    </row>
    <row r="183" spans="1:63" ht="24.95" customHeight="1" x14ac:dyDescent="0.2">
      <c r="A183" s="1"/>
      <c r="B183" s="22"/>
      <c r="C183" s="23">
        <v>177</v>
      </c>
      <c r="D183" s="24"/>
      <c r="E183" s="103"/>
      <c r="F183" s="27"/>
      <c r="G183" s="24"/>
      <c r="H183" s="24"/>
      <c r="I183" s="24"/>
      <c r="J183" s="92"/>
      <c r="K183" s="27"/>
      <c r="L183" s="79"/>
      <c r="M183" s="24"/>
      <c r="N183" s="27"/>
      <c r="O183" s="27"/>
      <c r="P183" s="96"/>
      <c r="Q183" s="27"/>
      <c r="R183" s="27"/>
      <c r="S183" s="29"/>
      <c r="T183" s="26"/>
      <c r="U183" s="80"/>
      <c r="V183" s="100"/>
      <c r="W183" s="27"/>
      <c r="X183" s="24"/>
      <c r="Y183" s="28"/>
      <c r="Z183" s="28"/>
      <c r="AA183" s="21"/>
      <c r="AB183" s="5"/>
      <c r="AC183" s="5"/>
      <c r="AD183" s="5"/>
      <c r="AE183" s="5"/>
      <c r="AF183" s="5"/>
      <c r="AG183" s="5"/>
      <c r="AH183" s="5"/>
      <c r="AI183" s="5"/>
      <c r="AJ183" s="5"/>
      <c r="AK183" s="5"/>
      <c r="AL183" s="5"/>
      <c r="AM183" s="5"/>
      <c r="AN183" s="81"/>
      <c r="AO183" s="82"/>
      <c r="AP183" s="83"/>
      <c r="AQ183" s="74"/>
      <c r="AR183" s="84"/>
      <c r="AW183" s="84"/>
      <c r="BB183" s="84"/>
      <c r="BG183" s="84"/>
      <c r="BK183" s="85"/>
    </row>
    <row r="184" spans="1:63" ht="24.95" customHeight="1" x14ac:dyDescent="0.2">
      <c r="A184" s="1"/>
      <c r="B184" s="22"/>
      <c r="C184" s="23">
        <v>178</v>
      </c>
      <c r="D184" s="24"/>
      <c r="E184" s="103"/>
      <c r="F184" s="27"/>
      <c r="G184" s="24"/>
      <c r="H184" s="24"/>
      <c r="I184" s="24"/>
      <c r="J184" s="92"/>
      <c r="K184" s="27"/>
      <c r="L184" s="79"/>
      <c r="M184" s="24"/>
      <c r="N184" s="27"/>
      <c r="O184" s="27"/>
      <c r="P184" s="96"/>
      <c r="Q184" s="27"/>
      <c r="R184" s="27"/>
      <c r="S184" s="29"/>
      <c r="T184" s="26"/>
      <c r="U184" s="80"/>
      <c r="V184" s="100"/>
      <c r="W184" s="27"/>
      <c r="X184" s="24"/>
      <c r="Y184" s="28"/>
      <c r="Z184" s="28"/>
      <c r="AA184" s="21"/>
      <c r="AB184" s="5"/>
      <c r="AC184" s="5"/>
      <c r="AD184" s="5"/>
      <c r="AE184" s="5"/>
      <c r="AF184" s="5"/>
      <c r="AG184" s="5"/>
      <c r="AH184" s="5"/>
      <c r="AI184" s="5"/>
      <c r="AJ184" s="5"/>
      <c r="AK184" s="5"/>
      <c r="AL184" s="5"/>
      <c r="AM184" s="5"/>
      <c r="AN184" s="81"/>
      <c r="AO184" s="82"/>
      <c r="AP184" s="83"/>
      <c r="AQ184" s="74"/>
      <c r="AR184" s="84"/>
      <c r="AW184" s="84"/>
      <c r="BB184" s="84"/>
      <c r="BG184" s="84"/>
      <c r="BK184" s="85"/>
    </row>
    <row r="185" spans="1:63" ht="24.95" customHeight="1" x14ac:dyDescent="0.2">
      <c r="A185" s="1"/>
      <c r="B185" s="22"/>
      <c r="C185" s="23">
        <v>179</v>
      </c>
      <c r="D185" s="24"/>
      <c r="E185" s="103"/>
      <c r="F185" s="27"/>
      <c r="G185" s="24"/>
      <c r="H185" s="24"/>
      <c r="I185" s="24"/>
      <c r="J185" s="92"/>
      <c r="K185" s="27"/>
      <c r="L185" s="79"/>
      <c r="M185" s="24"/>
      <c r="N185" s="27"/>
      <c r="O185" s="27"/>
      <c r="P185" s="96"/>
      <c r="Q185" s="27"/>
      <c r="R185" s="27"/>
      <c r="S185" s="29"/>
      <c r="T185" s="26"/>
      <c r="U185" s="80"/>
      <c r="V185" s="100"/>
      <c r="W185" s="27"/>
      <c r="X185" s="24"/>
      <c r="Y185" s="28"/>
      <c r="Z185" s="28"/>
      <c r="AA185" s="21"/>
      <c r="AB185" s="5"/>
      <c r="AC185" s="5"/>
      <c r="AD185" s="5"/>
      <c r="AE185" s="5"/>
      <c r="AF185" s="5"/>
      <c r="AG185" s="5"/>
      <c r="AH185" s="5"/>
      <c r="AI185" s="5"/>
      <c r="AJ185" s="5"/>
      <c r="AK185" s="5"/>
      <c r="AL185" s="5"/>
      <c r="AM185" s="5"/>
      <c r="AN185" s="81"/>
      <c r="AO185" s="82"/>
      <c r="AP185" s="83"/>
      <c r="AQ185" s="74"/>
      <c r="AR185" s="84"/>
      <c r="AW185" s="84"/>
      <c r="BB185" s="84"/>
      <c r="BG185" s="84"/>
      <c r="BK185" s="85"/>
    </row>
    <row r="186" spans="1:63" ht="24.95" customHeight="1" x14ac:dyDescent="0.2">
      <c r="A186" s="1"/>
      <c r="B186" s="22"/>
      <c r="C186" s="23">
        <v>180</v>
      </c>
      <c r="D186" s="24"/>
      <c r="E186" s="103"/>
      <c r="F186" s="27"/>
      <c r="G186" s="24"/>
      <c r="H186" s="24"/>
      <c r="I186" s="24"/>
      <c r="J186" s="92"/>
      <c r="K186" s="27"/>
      <c r="L186" s="79"/>
      <c r="M186" s="24"/>
      <c r="N186" s="27"/>
      <c r="O186" s="27"/>
      <c r="P186" s="96"/>
      <c r="Q186" s="27"/>
      <c r="R186" s="27"/>
      <c r="S186" s="29"/>
      <c r="T186" s="26"/>
      <c r="U186" s="80"/>
      <c r="V186" s="100"/>
      <c r="W186" s="27"/>
      <c r="X186" s="24"/>
      <c r="Y186" s="28"/>
      <c r="Z186" s="28"/>
      <c r="AA186" s="21"/>
      <c r="AB186" s="5"/>
      <c r="AC186" s="5"/>
      <c r="AD186" s="5"/>
      <c r="AE186" s="5"/>
      <c r="AF186" s="5"/>
      <c r="AG186" s="5"/>
      <c r="AH186" s="5"/>
      <c r="AI186" s="5"/>
      <c r="AJ186" s="5"/>
      <c r="AK186" s="5"/>
      <c r="AL186" s="5"/>
      <c r="AM186" s="5"/>
      <c r="AN186" s="81"/>
      <c r="AO186" s="82"/>
      <c r="AP186" s="83"/>
      <c r="AQ186" s="74"/>
      <c r="AR186" s="84"/>
      <c r="AW186" s="84"/>
      <c r="BB186" s="84"/>
      <c r="BG186" s="84"/>
      <c r="BK186" s="85"/>
    </row>
    <row r="187" spans="1:63" ht="24.95" customHeight="1" x14ac:dyDescent="0.2">
      <c r="A187" s="1"/>
      <c r="B187" s="22"/>
      <c r="C187" s="23">
        <v>181</v>
      </c>
      <c r="D187" s="24"/>
      <c r="E187" s="103"/>
      <c r="F187" s="27"/>
      <c r="G187" s="24"/>
      <c r="H187" s="24"/>
      <c r="I187" s="24"/>
      <c r="J187" s="92"/>
      <c r="K187" s="27"/>
      <c r="L187" s="79"/>
      <c r="M187" s="24"/>
      <c r="N187" s="27"/>
      <c r="O187" s="27"/>
      <c r="P187" s="96"/>
      <c r="Q187" s="27"/>
      <c r="R187" s="27"/>
      <c r="S187" s="29"/>
      <c r="T187" s="26"/>
      <c r="U187" s="80"/>
      <c r="V187" s="100"/>
      <c r="W187" s="27"/>
      <c r="X187" s="24"/>
      <c r="Y187" s="28"/>
      <c r="Z187" s="28"/>
      <c r="AA187" s="21"/>
      <c r="AB187" s="5"/>
      <c r="AC187" s="5"/>
      <c r="AD187" s="5"/>
      <c r="AE187" s="5"/>
      <c r="AF187" s="5"/>
      <c r="AG187" s="5"/>
      <c r="AH187" s="5"/>
      <c r="AI187" s="5"/>
      <c r="AJ187" s="5"/>
      <c r="AK187" s="5"/>
      <c r="AL187" s="5"/>
      <c r="AM187" s="5"/>
      <c r="AN187" s="81"/>
      <c r="AO187" s="82"/>
      <c r="AP187" s="83"/>
      <c r="AQ187" s="74"/>
      <c r="AR187" s="84"/>
      <c r="AW187" s="84"/>
      <c r="BB187" s="84"/>
      <c r="BG187" s="84"/>
      <c r="BK187" s="85"/>
    </row>
    <row r="188" spans="1:63" ht="24.95" customHeight="1" x14ac:dyDescent="0.2">
      <c r="A188" s="1"/>
      <c r="B188" s="22"/>
      <c r="C188" s="23">
        <v>182</v>
      </c>
      <c r="D188" s="24"/>
      <c r="E188" s="103"/>
      <c r="F188" s="27"/>
      <c r="G188" s="24"/>
      <c r="H188" s="24"/>
      <c r="I188" s="24"/>
      <c r="J188" s="92"/>
      <c r="K188" s="27"/>
      <c r="L188" s="79"/>
      <c r="M188" s="24"/>
      <c r="N188" s="27"/>
      <c r="O188" s="27"/>
      <c r="P188" s="96"/>
      <c r="Q188" s="27"/>
      <c r="R188" s="27"/>
      <c r="S188" s="29"/>
      <c r="T188" s="26"/>
      <c r="U188" s="80"/>
      <c r="V188" s="100"/>
      <c r="W188" s="27"/>
      <c r="X188" s="24"/>
      <c r="Y188" s="28"/>
      <c r="Z188" s="28"/>
      <c r="AA188" s="21"/>
      <c r="AB188" s="5"/>
      <c r="AC188" s="5"/>
      <c r="AD188" s="5"/>
      <c r="AE188" s="5"/>
      <c r="AF188" s="5"/>
      <c r="AG188" s="5"/>
      <c r="AH188" s="5"/>
      <c r="AI188" s="5"/>
      <c r="AJ188" s="5"/>
      <c r="AK188" s="5"/>
      <c r="AL188" s="5"/>
      <c r="AM188" s="5"/>
      <c r="AN188" s="81"/>
      <c r="AO188" s="82"/>
      <c r="AP188" s="83"/>
      <c r="AQ188" s="74"/>
      <c r="AR188" s="84"/>
      <c r="AW188" s="84"/>
      <c r="BB188" s="84"/>
      <c r="BG188" s="84"/>
      <c r="BK188" s="85"/>
    </row>
    <row r="189" spans="1:63" ht="24.95" customHeight="1" x14ac:dyDescent="0.2">
      <c r="A189" s="1"/>
      <c r="B189" s="22"/>
      <c r="C189" s="23">
        <v>183</v>
      </c>
      <c r="D189" s="24"/>
      <c r="E189" s="103"/>
      <c r="F189" s="27"/>
      <c r="G189" s="24"/>
      <c r="H189" s="24"/>
      <c r="I189" s="24"/>
      <c r="J189" s="92"/>
      <c r="K189" s="27"/>
      <c r="L189" s="79"/>
      <c r="M189" s="24"/>
      <c r="N189" s="27"/>
      <c r="O189" s="27"/>
      <c r="P189" s="96"/>
      <c r="Q189" s="27"/>
      <c r="R189" s="27"/>
      <c r="S189" s="29"/>
      <c r="T189" s="26"/>
      <c r="U189" s="80"/>
      <c r="V189" s="100"/>
      <c r="W189" s="27"/>
      <c r="X189" s="24"/>
      <c r="Y189" s="28"/>
      <c r="Z189" s="28"/>
      <c r="AA189" s="21"/>
      <c r="AB189" s="5"/>
      <c r="AC189" s="5"/>
      <c r="AD189" s="5"/>
      <c r="AE189" s="5"/>
      <c r="AF189" s="5"/>
      <c r="AG189" s="5"/>
      <c r="AH189" s="5"/>
      <c r="AI189" s="5"/>
      <c r="AJ189" s="5"/>
      <c r="AK189" s="5"/>
      <c r="AL189" s="5"/>
      <c r="AM189" s="5"/>
      <c r="AN189" s="81"/>
      <c r="AO189" s="82"/>
      <c r="AP189" s="83"/>
      <c r="AQ189" s="74"/>
      <c r="AR189" s="84"/>
      <c r="AW189" s="84"/>
      <c r="BB189" s="84"/>
      <c r="BG189" s="84"/>
      <c r="BK189" s="85"/>
    </row>
    <row r="190" spans="1:63" ht="24.95" customHeight="1" x14ac:dyDescent="0.2">
      <c r="A190" s="1"/>
      <c r="B190" s="22"/>
      <c r="C190" s="23">
        <v>184</v>
      </c>
      <c r="D190" s="24"/>
      <c r="E190" s="103"/>
      <c r="F190" s="27"/>
      <c r="G190" s="24"/>
      <c r="H190" s="24"/>
      <c r="I190" s="24"/>
      <c r="J190" s="92"/>
      <c r="K190" s="27"/>
      <c r="L190" s="79"/>
      <c r="M190" s="24"/>
      <c r="N190" s="27"/>
      <c r="O190" s="27"/>
      <c r="P190" s="96"/>
      <c r="Q190" s="27"/>
      <c r="R190" s="27"/>
      <c r="S190" s="29"/>
      <c r="T190" s="26"/>
      <c r="U190" s="80"/>
      <c r="V190" s="100"/>
      <c r="W190" s="27"/>
      <c r="X190" s="24"/>
      <c r="Y190" s="28"/>
      <c r="Z190" s="28"/>
      <c r="AA190" s="21"/>
      <c r="AB190" s="5"/>
      <c r="AC190" s="5"/>
      <c r="AD190" s="5"/>
      <c r="AE190" s="5"/>
      <c r="AF190" s="5"/>
      <c r="AG190" s="5"/>
      <c r="AH190" s="5"/>
      <c r="AI190" s="5"/>
      <c r="AJ190" s="5"/>
      <c r="AK190" s="5"/>
      <c r="AL190" s="5"/>
      <c r="AM190" s="5"/>
      <c r="AN190" s="81"/>
      <c r="AO190" s="82"/>
      <c r="AP190" s="83"/>
      <c r="AQ190" s="74"/>
      <c r="AR190" s="84"/>
      <c r="AW190" s="84"/>
      <c r="BB190" s="84"/>
      <c r="BG190" s="84"/>
      <c r="BK190" s="85"/>
    </row>
    <row r="191" spans="1:63" ht="24.95" customHeight="1" x14ac:dyDescent="0.2">
      <c r="A191" s="1"/>
      <c r="B191" s="22"/>
      <c r="C191" s="23">
        <v>185</v>
      </c>
      <c r="D191" s="24"/>
      <c r="E191" s="103"/>
      <c r="F191" s="27"/>
      <c r="G191" s="24"/>
      <c r="H191" s="24"/>
      <c r="I191" s="24"/>
      <c r="J191" s="92"/>
      <c r="K191" s="27"/>
      <c r="L191" s="79"/>
      <c r="M191" s="24"/>
      <c r="N191" s="27"/>
      <c r="O191" s="27"/>
      <c r="P191" s="96"/>
      <c r="Q191" s="27"/>
      <c r="R191" s="27"/>
      <c r="S191" s="29"/>
      <c r="T191" s="26"/>
      <c r="U191" s="80"/>
      <c r="V191" s="100"/>
      <c r="W191" s="27"/>
      <c r="X191" s="24"/>
      <c r="Y191" s="28"/>
      <c r="Z191" s="28"/>
      <c r="AA191" s="21"/>
      <c r="AB191" s="5"/>
      <c r="AC191" s="5"/>
      <c r="AD191" s="5"/>
      <c r="AE191" s="5"/>
      <c r="AF191" s="5"/>
      <c r="AG191" s="5"/>
      <c r="AH191" s="5"/>
      <c r="AI191" s="5"/>
      <c r="AJ191" s="5"/>
      <c r="AK191" s="5"/>
      <c r="AL191" s="5"/>
      <c r="AM191" s="5"/>
      <c r="AN191" s="81"/>
      <c r="AO191" s="82"/>
      <c r="AP191" s="83"/>
      <c r="AQ191" s="74"/>
      <c r="AR191" s="84"/>
      <c r="AW191" s="84"/>
      <c r="BB191" s="84"/>
      <c r="BG191" s="84"/>
      <c r="BK191" s="85"/>
    </row>
    <row r="192" spans="1:63" ht="24.95" customHeight="1" x14ac:dyDescent="0.2">
      <c r="A192" s="1"/>
      <c r="B192" s="22"/>
      <c r="C192" s="23">
        <v>186</v>
      </c>
      <c r="D192" s="24"/>
      <c r="E192" s="103"/>
      <c r="F192" s="27"/>
      <c r="G192" s="24"/>
      <c r="H192" s="24"/>
      <c r="I192" s="24"/>
      <c r="J192" s="92"/>
      <c r="K192" s="27"/>
      <c r="L192" s="79"/>
      <c r="M192" s="24"/>
      <c r="N192" s="27"/>
      <c r="O192" s="27"/>
      <c r="P192" s="96"/>
      <c r="Q192" s="27"/>
      <c r="R192" s="27"/>
      <c r="S192" s="29"/>
      <c r="T192" s="26"/>
      <c r="U192" s="80"/>
      <c r="V192" s="100"/>
      <c r="W192" s="27"/>
      <c r="X192" s="24"/>
      <c r="Y192" s="28"/>
      <c r="Z192" s="28"/>
      <c r="AA192" s="21"/>
      <c r="AB192" s="5"/>
      <c r="AC192" s="5"/>
      <c r="AD192" s="5"/>
      <c r="AE192" s="5"/>
      <c r="AF192" s="5"/>
      <c r="AG192" s="5"/>
      <c r="AH192" s="5"/>
      <c r="AI192" s="5"/>
      <c r="AJ192" s="5"/>
      <c r="AK192" s="5"/>
      <c r="AL192" s="5"/>
      <c r="AM192" s="5"/>
      <c r="AN192" s="81"/>
      <c r="AO192" s="82"/>
      <c r="AP192" s="83"/>
      <c r="AQ192" s="74"/>
      <c r="AR192" s="84"/>
      <c r="AW192" s="84"/>
      <c r="BB192" s="84"/>
      <c r="BG192" s="84"/>
      <c r="BK192" s="85"/>
    </row>
    <row r="193" spans="1:63" ht="24.95" customHeight="1" x14ac:dyDescent="0.2">
      <c r="A193" s="1"/>
      <c r="B193" s="22"/>
      <c r="C193" s="23">
        <v>187</v>
      </c>
      <c r="D193" s="24"/>
      <c r="E193" s="103"/>
      <c r="F193" s="27"/>
      <c r="G193" s="24"/>
      <c r="H193" s="24"/>
      <c r="I193" s="24"/>
      <c r="J193" s="92"/>
      <c r="K193" s="27"/>
      <c r="L193" s="79"/>
      <c r="M193" s="24"/>
      <c r="N193" s="27"/>
      <c r="O193" s="27"/>
      <c r="P193" s="96"/>
      <c r="Q193" s="27"/>
      <c r="R193" s="27"/>
      <c r="S193" s="29"/>
      <c r="T193" s="26"/>
      <c r="U193" s="80"/>
      <c r="V193" s="100"/>
      <c r="W193" s="27"/>
      <c r="X193" s="24"/>
      <c r="Y193" s="28"/>
      <c r="Z193" s="28"/>
      <c r="AA193" s="21"/>
      <c r="AB193" s="5"/>
      <c r="AC193" s="5"/>
      <c r="AD193" s="5"/>
      <c r="AE193" s="5"/>
      <c r="AF193" s="5"/>
      <c r="AG193" s="5"/>
      <c r="AH193" s="5"/>
      <c r="AI193" s="5"/>
      <c r="AJ193" s="5"/>
      <c r="AK193" s="5"/>
      <c r="AL193" s="5"/>
      <c r="AM193" s="5"/>
      <c r="AN193" s="81"/>
      <c r="AO193" s="82"/>
      <c r="AP193" s="83"/>
      <c r="AQ193" s="74"/>
      <c r="AR193" s="84"/>
      <c r="AW193" s="84"/>
      <c r="BB193" s="84"/>
      <c r="BG193" s="84"/>
      <c r="BK193" s="85"/>
    </row>
    <row r="194" spans="1:63" ht="24.95" customHeight="1" x14ac:dyDescent="0.2">
      <c r="A194" s="1"/>
      <c r="B194" s="22"/>
      <c r="C194" s="23">
        <v>188</v>
      </c>
      <c r="D194" s="24"/>
      <c r="E194" s="103"/>
      <c r="F194" s="27"/>
      <c r="G194" s="24"/>
      <c r="H194" s="24"/>
      <c r="I194" s="24"/>
      <c r="J194" s="92"/>
      <c r="K194" s="27"/>
      <c r="L194" s="79"/>
      <c r="M194" s="24"/>
      <c r="N194" s="27"/>
      <c r="O194" s="27"/>
      <c r="P194" s="96"/>
      <c r="Q194" s="27"/>
      <c r="R194" s="27"/>
      <c r="S194" s="29"/>
      <c r="T194" s="26"/>
      <c r="U194" s="80"/>
      <c r="V194" s="100"/>
      <c r="W194" s="27"/>
      <c r="X194" s="24"/>
      <c r="Y194" s="28"/>
      <c r="Z194" s="28"/>
      <c r="AA194" s="21"/>
      <c r="AB194" s="5"/>
      <c r="AC194" s="5"/>
      <c r="AD194" s="5"/>
      <c r="AE194" s="5"/>
      <c r="AF194" s="5"/>
      <c r="AG194" s="5"/>
      <c r="AH194" s="5"/>
      <c r="AI194" s="5"/>
      <c r="AJ194" s="5"/>
      <c r="AK194" s="5"/>
      <c r="AL194" s="5"/>
      <c r="AM194" s="5"/>
      <c r="AN194" s="81"/>
      <c r="AO194" s="82"/>
      <c r="AP194" s="83"/>
      <c r="AQ194" s="74"/>
      <c r="AR194" s="84"/>
      <c r="AW194" s="84"/>
      <c r="BB194" s="84"/>
      <c r="BG194" s="84"/>
      <c r="BK194" s="85"/>
    </row>
    <row r="195" spans="1:63" ht="24.95" customHeight="1" x14ac:dyDescent="0.2">
      <c r="A195" s="1"/>
      <c r="B195" s="22"/>
      <c r="C195" s="23">
        <v>189</v>
      </c>
      <c r="D195" s="24"/>
      <c r="E195" s="103"/>
      <c r="F195" s="27"/>
      <c r="G195" s="24"/>
      <c r="H195" s="24"/>
      <c r="I195" s="24"/>
      <c r="J195" s="92"/>
      <c r="K195" s="27"/>
      <c r="L195" s="79"/>
      <c r="M195" s="24"/>
      <c r="N195" s="27"/>
      <c r="O195" s="27"/>
      <c r="P195" s="96"/>
      <c r="Q195" s="27"/>
      <c r="R195" s="27"/>
      <c r="S195" s="29"/>
      <c r="T195" s="26"/>
      <c r="U195" s="80"/>
      <c r="V195" s="100"/>
      <c r="W195" s="27"/>
      <c r="X195" s="24"/>
      <c r="Y195" s="28"/>
      <c r="Z195" s="28"/>
      <c r="AA195" s="21"/>
      <c r="AB195" s="5"/>
      <c r="AC195" s="5"/>
      <c r="AD195" s="5"/>
      <c r="AE195" s="5"/>
      <c r="AF195" s="5"/>
      <c r="AG195" s="5"/>
      <c r="AH195" s="5"/>
      <c r="AI195" s="5"/>
      <c r="AJ195" s="5"/>
      <c r="AK195" s="5"/>
      <c r="AL195" s="5"/>
      <c r="AM195" s="5"/>
      <c r="AN195" s="81"/>
      <c r="AO195" s="82"/>
      <c r="AP195" s="83"/>
      <c r="AQ195" s="74"/>
      <c r="AR195" s="84"/>
      <c r="AW195" s="84"/>
      <c r="BB195" s="84"/>
      <c r="BG195" s="84"/>
      <c r="BK195" s="85"/>
    </row>
    <row r="196" spans="1:63" ht="24.95" customHeight="1" x14ac:dyDescent="0.2">
      <c r="A196" s="1"/>
      <c r="B196" s="22"/>
      <c r="C196" s="23">
        <v>190</v>
      </c>
      <c r="D196" s="24"/>
      <c r="E196" s="103"/>
      <c r="F196" s="27"/>
      <c r="G196" s="24"/>
      <c r="H196" s="24"/>
      <c r="I196" s="24"/>
      <c r="J196" s="92"/>
      <c r="K196" s="27"/>
      <c r="L196" s="79"/>
      <c r="M196" s="24"/>
      <c r="N196" s="27"/>
      <c r="O196" s="27"/>
      <c r="P196" s="96"/>
      <c r="Q196" s="27"/>
      <c r="R196" s="27"/>
      <c r="S196" s="29"/>
      <c r="T196" s="26"/>
      <c r="U196" s="80"/>
      <c r="V196" s="100"/>
      <c r="W196" s="27"/>
      <c r="X196" s="24"/>
      <c r="Y196" s="28"/>
      <c r="Z196" s="28"/>
      <c r="AA196" s="21"/>
      <c r="AB196" s="5"/>
      <c r="AC196" s="5"/>
      <c r="AD196" s="5"/>
      <c r="AE196" s="5"/>
      <c r="AF196" s="5"/>
      <c r="AG196" s="5"/>
      <c r="AH196" s="5"/>
      <c r="AI196" s="5"/>
      <c r="AJ196" s="5"/>
      <c r="AK196" s="5"/>
      <c r="AL196" s="5"/>
      <c r="AM196" s="5"/>
      <c r="AN196" s="81"/>
      <c r="AO196" s="82"/>
      <c r="AP196" s="83"/>
      <c r="AQ196" s="74"/>
      <c r="AR196" s="84"/>
      <c r="AW196" s="84"/>
      <c r="BB196" s="84"/>
      <c r="BG196" s="84"/>
      <c r="BK196" s="85"/>
    </row>
    <row r="197" spans="1:63" ht="24.95" customHeight="1" x14ac:dyDescent="0.2">
      <c r="A197" s="1"/>
      <c r="B197" s="22"/>
      <c r="C197" s="23">
        <v>191</v>
      </c>
      <c r="D197" s="24"/>
      <c r="E197" s="103"/>
      <c r="F197" s="27"/>
      <c r="G197" s="24"/>
      <c r="H197" s="24"/>
      <c r="I197" s="24"/>
      <c r="J197" s="92"/>
      <c r="K197" s="27"/>
      <c r="L197" s="79"/>
      <c r="M197" s="24"/>
      <c r="N197" s="27"/>
      <c r="O197" s="27"/>
      <c r="P197" s="96"/>
      <c r="Q197" s="27"/>
      <c r="R197" s="27"/>
      <c r="S197" s="29"/>
      <c r="T197" s="26"/>
      <c r="U197" s="80"/>
      <c r="V197" s="100"/>
      <c r="W197" s="27"/>
      <c r="X197" s="24"/>
      <c r="Y197" s="28"/>
      <c r="Z197" s="28"/>
      <c r="AA197" s="21"/>
      <c r="AB197" s="5"/>
      <c r="AC197" s="5"/>
      <c r="AD197" s="5"/>
      <c r="AE197" s="5"/>
      <c r="AF197" s="5"/>
      <c r="AG197" s="5"/>
      <c r="AH197" s="5"/>
      <c r="AI197" s="5"/>
      <c r="AJ197" s="5"/>
      <c r="AK197" s="5"/>
      <c r="AL197" s="5"/>
      <c r="AM197" s="5"/>
      <c r="AN197" s="81"/>
      <c r="AO197" s="82"/>
      <c r="AP197" s="83"/>
      <c r="AQ197" s="74"/>
      <c r="AR197" s="84"/>
      <c r="AW197" s="84"/>
      <c r="BB197" s="84"/>
      <c r="BG197" s="84"/>
      <c r="BK197" s="85"/>
    </row>
    <row r="198" spans="1:63" ht="24.95" customHeight="1" x14ac:dyDescent="0.2">
      <c r="A198" s="1"/>
      <c r="B198" s="22"/>
      <c r="C198" s="23">
        <v>192</v>
      </c>
      <c r="D198" s="24"/>
      <c r="E198" s="103"/>
      <c r="F198" s="27"/>
      <c r="G198" s="24"/>
      <c r="H198" s="24"/>
      <c r="I198" s="24"/>
      <c r="J198" s="92"/>
      <c r="K198" s="27"/>
      <c r="L198" s="79"/>
      <c r="M198" s="24"/>
      <c r="N198" s="27"/>
      <c r="O198" s="27"/>
      <c r="P198" s="96"/>
      <c r="Q198" s="27"/>
      <c r="R198" s="27"/>
      <c r="S198" s="29"/>
      <c r="T198" s="26"/>
      <c r="U198" s="80"/>
      <c r="V198" s="100"/>
      <c r="W198" s="27"/>
      <c r="X198" s="24"/>
      <c r="Y198" s="28"/>
      <c r="Z198" s="28"/>
      <c r="AA198" s="21"/>
      <c r="AB198" s="5"/>
      <c r="AC198" s="5"/>
      <c r="AD198" s="5"/>
      <c r="AE198" s="5"/>
      <c r="AF198" s="5"/>
      <c r="AG198" s="5"/>
      <c r="AH198" s="5"/>
      <c r="AI198" s="5"/>
      <c r="AJ198" s="5"/>
      <c r="AK198" s="5"/>
      <c r="AL198" s="5"/>
      <c r="AM198" s="5"/>
      <c r="AN198" s="81"/>
      <c r="AO198" s="82"/>
      <c r="AP198" s="83"/>
      <c r="AQ198" s="74"/>
      <c r="AR198" s="84"/>
      <c r="AW198" s="84"/>
      <c r="BB198" s="84"/>
      <c r="BG198" s="84"/>
      <c r="BK198" s="85"/>
    </row>
    <row r="199" spans="1:63" ht="24.95" customHeight="1" x14ac:dyDescent="0.2">
      <c r="A199" s="1"/>
      <c r="B199" s="22"/>
      <c r="C199" s="23">
        <v>193</v>
      </c>
      <c r="D199" s="24"/>
      <c r="E199" s="103"/>
      <c r="F199" s="27"/>
      <c r="G199" s="24"/>
      <c r="H199" s="24"/>
      <c r="I199" s="24"/>
      <c r="J199" s="92"/>
      <c r="K199" s="27"/>
      <c r="L199" s="79"/>
      <c r="M199" s="24"/>
      <c r="N199" s="27"/>
      <c r="O199" s="27"/>
      <c r="P199" s="96"/>
      <c r="Q199" s="27"/>
      <c r="R199" s="27"/>
      <c r="S199" s="29"/>
      <c r="T199" s="26"/>
      <c r="U199" s="80"/>
      <c r="V199" s="100"/>
      <c r="W199" s="27"/>
      <c r="X199" s="24"/>
      <c r="Y199" s="28"/>
      <c r="Z199" s="28"/>
      <c r="AA199" s="21"/>
      <c r="AB199" s="5"/>
      <c r="AC199" s="5"/>
      <c r="AD199" s="5"/>
      <c r="AE199" s="5"/>
      <c r="AF199" s="5"/>
      <c r="AG199" s="5"/>
      <c r="AH199" s="5"/>
      <c r="AI199" s="5"/>
      <c r="AJ199" s="5"/>
      <c r="AK199" s="5"/>
      <c r="AL199" s="5"/>
      <c r="AM199" s="5"/>
      <c r="AN199" s="81"/>
      <c r="AO199" s="82"/>
      <c r="AP199" s="83"/>
      <c r="AQ199" s="74"/>
      <c r="AR199" s="84"/>
      <c r="AW199" s="84"/>
      <c r="BB199" s="84"/>
      <c r="BG199" s="84"/>
      <c r="BK199" s="85"/>
    </row>
    <row r="200" spans="1:63" ht="24.95" customHeight="1" x14ac:dyDescent="0.2">
      <c r="A200" s="1"/>
      <c r="B200" s="22"/>
      <c r="C200" s="23">
        <v>194</v>
      </c>
      <c r="D200" s="24"/>
      <c r="E200" s="103"/>
      <c r="F200" s="27"/>
      <c r="G200" s="24"/>
      <c r="H200" s="24"/>
      <c r="I200" s="24"/>
      <c r="J200" s="92"/>
      <c r="K200" s="27"/>
      <c r="L200" s="79"/>
      <c r="M200" s="24"/>
      <c r="N200" s="27"/>
      <c r="O200" s="27"/>
      <c r="P200" s="96"/>
      <c r="Q200" s="27"/>
      <c r="R200" s="27"/>
      <c r="S200" s="29"/>
      <c r="T200" s="26"/>
      <c r="U200" s="80"/>
      <c r="V200" s="100"/>
      <c r="W200" s="27"/>
      <c r="X200" s="24"/>
      <c r="Y200" s="28"/>
      <c r="Z200" s="28"/>
      <c r="AA200" s="21"/>
      <c r="AB200" s="5"/>
      <c r="AC200" s="5"/>
      <c r="AD200" s="5"/>
      <c r="AE200" s="5"/>
      <c r="AF200" s="5"/>
      <c r="AG200" s="5"/>
      <c r="AH200" s="5"/>
      <c r="AI200" s="5"/>
      <c r="AJ200" s="5"/>
      <c r="AK200" s="5"/>
      <c r="AL200" s="5"/>
      <c r="AM200" s="5"/>
      <c r="AN200" s="81"/>
      <c r="AO200" s="82"/>
      <c r="AP200" s="83"/>
      <c r="AQ200" s="74"/>
      <c r="AR200" s="84"/>
      <c r="AW200" s="84"/>
      <c r="BB200" s="84"/>
      <c r="BG200" s="84"/>
      <c r="BK200" s="85"/>
    </row>
    <row r="201" spans="1:63" ht="24.95" customHeight="1" x14ac:dyDescent="0.2">
      <c r="A201" s="1"/>
      <c r="B201" s="22"/>
      <c r="C201" s="23">
        <v>195</v>
      </c>
      <c r="D201" s="24"/>
      <c r="E201" s="103"/>
      <c r="F201" s="27"/>
      <c r="G201" s="24"/>
      <c r="H201" s="24"/>
      <c r="I201" s="24"/>
      <c r="J201" s="92"/>
      <c r="K201" s="27"/>
      <c r="L201" s="79"/>
      <c r="M201" s="24"/>
      <c r="N201" s="27"/>
      <c r="O201" s="27"/>
      <c r="P201" s="96"/>
      <c r="Q201" s="27"/>
      <c r="R201" s="27"/>
      <c r="S201" s="29"/>
      <c r="T201" s="26"/>
      <c r="U201" s="80"/>
      <c r="V201" s="100"/>
      <c r="W201" s="27"/>
      <c r="X201" s="24"/>
      <c r="Y201" s="28"/>
      <c r="Z201" s="28"/>
      <c r="AA201" s="21"/>
      <c r="AB201" s="5"/>
      <c r="AC201" s="5"/>
      <c r="AD201" s="5"/>
      <c r="AE201" s="5"/>
      <c r="AF201" s="5"/>
      <c r="AG201" s="5"/>
      <c r="AH201" s="5"/>
      <c r="AI201" s="5"/>
      <c r="AJ201" s="5"/>
      <c r="AK201" s="5"/>
      <c r="AL201" s="5"/>
      <c r="AM201" s="5"/>
      <c r="AN201" s="81"/>
      <c r="AO201" s="82"/>
      <c r="AP201" s="83"/>
      <c r="AQ201" s="74"/>
      <c r="AR201" s="84"/>
      <c r="AW201" s="84"/>
      <c r="BB201" s="84"/>
      <c r="BG201" s="84"/>
      <c r="BK201" s="85"/>
    </row>
    <row r="202" spans="1:63" ht="24.95" customHeight="1" x14ac:dyDescent="0.2">
      <c r="A202" s="1"/>
      <c r="B202" s="22"/>
      <c r="C202" s="23">
        <v>196</v>
      </c>
      <c r="D202" s="24"/>
      <c r="E202" s="103"/>
      <c r="F202" s="27"/>
      <c r="G202" s="24"/>
      <c r="H202" s="24"/>
      <c r="I202" s="24"/>
      <c r="J202" s="92"/>
      <c r="K202" s="27"/>
      <c r="L202" s="79"/>
      <c r="M202" s="24"/>
      <c r="N202" s="27"/>
      <c r="O202" s="27"/>
      <c r="P202" s="96"/>
      <c r="Q202" s="27"/>
      <c r="R202" s="27"/>
      <c r="S202" s="29"/>
      <c r="T202" s="26"/>
      <c r="U202" s="80"/>
      <c r="V202" s="100"/>
      <c r="W202" s="27"/>
      <c r="X202" s="24"/>
      <c r="Y202" s="28"/>
      <c r="Z202" s="28"/>
      <c r="AA202" s="21"/>
      <c r="AB202" s="5"/>
      <c r="AC202" s="5"/>
      <c r="AD202" s="5"/>
      <c r="AE202" s="5"/>
      <c r="AF202" s="5"/>
      <c r="AG202" s="5"/>
      <c r="AH202" s="5"/>
      <c r="AI202" s="5"/>
      <c r="AJ202" s="5"/>
      <c r="AK202" s="5"/>
      <c r="AL202" s="5"/>
      <c r="AM202" s="5"/>
      <c r="AN202" s="81"/>
      <c r="AO202" s="82"/>
      <c r="AP202" s="83"/>
      <c r="AQ202" s="74"/>
      <c r="AR202" s="84"/>
      <c r="AW202" s="84"/>
      <c r="BB202" s="84"/>
      <c r="BG202" s="84"/>
      <c r="BK202" s="85"/>
    </row>
    <row r="203" spans="1:63" ht="24.95" customHeight="1" x14ac:dyDescent="0.2">
      <c r="A203" s="1"/>
      <c r="B203" s="22"/>
      <c r="C203" s="23">
        <v>197</v>
      </c>
      <c r="D203" s="24"/>
      <c r="E203" s="103"/>
      <c r="F203" s="27"/>
      <c r="G203" s="24"/>
      <c r="H203" s="24"/>
      <c r="I203" s="24"/>
      <c r="J203" s="92"/>
      <c r="K203" s="27"/>
      <c r="L203" s="79"/>
      <c r="M203" s="24"/>
      <c r="N203" s="27"/>
      <c r="O203" s="27"/>
      <c r="P203" s="96"/>
      <c r="Q203" s="27"/>
      <c r="R203" s="27"/>
      <c r="S203" s="29"/>
      <c r="T203" s="26"/>
      <c r="U203" s="80"/>
      <c r="V203" s="100"/>
      <c r="W203" s="27"/>
      <c r="X203" s="24"/>
      <c r="Y203" s="28"/>
      <c r="Z203" s="28"/>
      <c r="AA203" s="21"/>
      <c r="AB203" s="5"/>
      <c r="AC203" s="5"/>
      <c r="AD203" s="5"/>
      <c r="AE203" s="5"/>
      <c r="AF203" s="5"/>
      <c r="AG203" s="5"/>
      <c r="AH203" s="5"/>
      <c r="AI203" s="5"/>
      <c r="AJ203" s="5"/>
      <c r="AK203" s="5"/>
      <c r="AL203" s="5"/>
      <c r="AM203" s="5"/>
      <c r="AN203" s="81"/>
      <c r="AO203" s="82"/>
      <c r="AP203" s="83"/>
      <c r="AQ203" s="74"/>
      <c r="AR203" s="84"/>
      <c r="AW203" s="84"/>
      <c r="BB203" s="84"/>
      <c r="BG203" s="84"/>
      <c r="BK203" s="85"/>
    </row>
    <row r="204" spans="1:63" ht="24.95" customHeight="1" x14ac:dyDescent="0.2">
      <c r="A204" s="1"/>
      <c r="B204" s="22"/>
      <c r="C204" s="23">
        <v>198</v>
      </c>
      <c r="D204" s="24"/>
      <c r="E204" s="103"/>
      <c r="F204" s="27"/>
      <c r="G204" s="24"/>
      <c r="H204" s="24"/>
      <c r="I204" s="24"/>
      <c r="J204" s="92"/>
      <c r="K204" s="27"/>
      <c r="L204" s="79"/>
      <c r="M204" s="24"/>
      <c r="N204" s="27"/>
      <c r="O204" s="27"/>
      <c r="P204" s="96"/>
      <c r="Q204" s="27"/>
      <c r="R204" s="27"/>
      <c r="S204" s="29"/>
      <c r="T204" s="26"/>
      <c r="U204" s="80"/>
      <c r="V204" s="100"/>
      <c r="W204" s="27"/>
      <c r="X204" s="24"/>
      <c r="Y204" s="28"/>
      <c r="Z204" s="28"/>
      <c r="AA204" s="21"/>
      <c r="AB204" s="5"/>
      <c r="AC204" s="5"/>
      <c r="AD204" s="5"/>
      <c r="AE204" s="5"/>
      <c r="AF204" s="5"/>
      <c r="AG204" s="5"/>
      <c r="AH204" s="5"/>
      <c r="AI204" s="5"/>
      <c r="AJ204" s="5"/>
      <c r="AK204" s="5"/>
      <c r="AL204" s="5"/>
      <c r="AM204" s="5"/>
      <c r="AN204" s="81"/>
      <c r="AO204" s="82"/>
      <c r="AP204" s="83"/>
      <c r="AQ204" s="74"/>
      <c r="AR204" s="84"/>
      <c r="AW204" s="84"/>
      <c r="BB204" s="84"/>
      <c r="BG204" s="84"/>
      <c r="BK204" s="85"/>
    </row>
    <row r="205" spans="1:63" ht="24.95" customHeight="1" x14ac:dyDescent="0.2">
      <c r="A205" s="1"/>
      <c r="B205" s="22"/>
      <c r="C205" s="23">
        <v>199</v>
      </c>
      <c r="D205" s="24"/>
      <c r="E205" s="103"/>
      <c r="F205" s="27"/>
      <c r="G205" s="24"/>
      <c r="H205" s="24"/>
      <c r="I205" s="24"/>
      <c r="J205" s="92"/>
      <c r="K205" s="27"/>
      <c r="L205" s="79"/>
      <c r="M205" s="24"/>
      <c r="N205" s="27"/>
      <c r="O205" s="27"/>
      <c r="P205" s="96"/>
      <c r="Q205" s="27"/>
      <c r="R205" s="27"/>
      <c r="S205" s="29"/>
      <c r="T205" s="26"/>
      <c r="U205" s="80"/>
      <c r="V205" s="100"/>
      <c r="W205" s="27"/>
      <c r="X205" s="24"/>
      <c r="Y205" s="28"/>
      <c r="Z205" s="28"/>
      <c r="AA205" s="21"/>
      <c r="AB205" s="5"/>
      <c r="AC205" s="5"/>
      <c r="AD205" s="5"/>
      <c r="AE205" s="5"/>
      <c r="AF205" s="5"/>
      <c r="AG205" s="5"/>
      <c r="AH205" s="5"/>
      <c r="AI205" s="5"/>
      <c r="AJ205" s="5"/>
      <c r="AK205" s="5"/>
      <c r="AL205" s="5"/>
      <c r="AM205" s="5"/>
      <c r="AN205" s="81"/>
      <c r="AO205" s="82"/>
      <c r="AP205" s="83"/>
      <c r="AQ205" s="74"/>
      <c r="AR205" s="84"/>
      <c r="AW205" s="84"/>
      <c r="BB205" s="84"/>
      <c r="BG205" s="84"/>
      <c r="BK205" s="85"/>
    </row>
    <row r="206" spans="1:63" ht="24.95" customHeight="1" x14ac:dyDescent="0.2">
      <c r="A206" s="1"/>
      <c r="B206" s="22"/>
      <c r="C206" s="23">
        <v>200</v>
      </c>
      <c r="D206" s="24"/>
      <c r="E206" s="103"/>
      <c r="F206" s="27"/>
      <c r="G206" s="24"/>
      <c r="H206" s="24"/>
      <c r="I206" s="24"/>
      <c r="J206" s="92"/>
      <c r="K206" s="27"/>
      <c r="L206" s="79"/>
      <c r="M206" s="24"/>
      <c r="N206" s="27"/>
      <c r="O206" s="27"/>
      <c r="P206" s="96"/>
      <c r="Q206" s="27"/>
      <c r="R206" s="27"/>
      <c r="S206" s="29"/>
      <c r="T206" s="26"/>
      <c r="U206" s="80"/>
      <c r="V206" s="100"/>
      <c r="W206" s="27"/>
      <c r="X206" s="24"/>
      <c r="Y206" s="28"/>
      <c r="Z206" s="28"/>
      <c r="AA206" s="21"/>
      <c r="AB206" s="5"/>
      <c r="AC206" s="5"/>
      <c r="AD206" s="5"/>
      <c r="AE206" s="5"/>
      <c r="AF206" s="5"/>
      <c r="AG206" s="5"/>
      <c r="AH206" s="5"/>
      <c r="AI206" s="5"/>
      <c r="AJ206" s="5"/>
      <c r="AK206" s="5"/>
      <c r="AL206" s="5"/>
      <c r="AM206" s="5"/>
      <c r="AN206" s="81"/>
      <c r="AO206" s="82"/>
      <c r="AP206" s="83"/>
      <c r="AQ206" s="74"/>
      <c r="AR206" s="84"/>
      <c r="AW206" s="84"/>
      <c r="BB206" s="84"/>
      <c r="BG206" s="84"/>
      <c r="BK206" s="85"/>
    </row>
    <row r="207" spans="1:63" ht="15" thickBot="1" x14ac:dyDescent="0.25">
      <c r="A207" s="1"/>
      <c r="B207" s="30"/>
      <c r="C207" s="31"/>
      <c r="D207" s="31"/>
      <c r="E207" s="31"/>
      <c r="F207" s="31"/>
      <c r="G207" s="31"/>
      <c r="H207" s="31"/>
      <c r="I207" s="31"/>
      <c r="J207" s="31"/>
      <c r="K207" s="31"/>
      <c r="L207" s="31"/>
      <c r="M207" s="31"/>
      <c r="N207" s="31"/>
      <c r="O207" s="31"/>
      <c r="P207" s="31"/>
      <c r="Q207" s="31"/>
      <c r="R207" s="31"/>
      <c r="S207" s="88"/>
      <c r="T207" s="88"/>
      <c r="U207" s="31"/>
      <c r="V207" s="31"/>
      <c r="W207" s="31"/>
      <c r="X207" s="31"/>
      <c r="Y207" s="31"/>
      <c r="Z207" s="31"/>
      <c r="AA207" s="32"/>
      <c r="AB207" s="5"/>
      <c r="AC207" s="5"/>
      <c r="AD207" s="5"/>
      <c r="AE207" s="5"/>
      <c r="AF207" s="5"/>
      <c r="AG207" s="5"/>
      <c r="AH207" s="5"/>
      <c r="AI207" s="5"/>
      <c r="AJ207" s="5"/>
      <c r="AK207" s="5"/>
      <c r="AL207" s="5"/>
      <c r="AM207" s="5"/>
    </row>
    <row r="208" spans="1:63"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row>
    <row r="209" spans="1:43"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row>
    <row r="210" spans="1:43"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row>
    <row r="211" spans="1:43"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row>
    <row r="212" spans="1:43"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row>
    <row r="213" spans="1:43"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row>
    <row r="214" spans="1:43"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row>
    <row r="215" spans="1:43"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row>
    <row r="216" spans="1:43"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row>
    <row r="217" spans="1:43"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row>
    <row r="218" spans="1:43"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row>
    <row r="219" spans="1:43"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row>
    <row r="220" spans="1:43"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row>
    <row r="221" spans="1:43"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row>
    <row r="222" spans="1:43"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row>
    <row r="223" spans="1:43"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row>
    <row r="224" spans="1:43"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row>
    <row r="225" spans="1:43"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row>
    <row r="226" spans="1:43"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row>
    <row r="227" spans="1:43"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row>
    <row r="228" spans="1:43"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row>
    <row r="229" spans="1:43"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row>
    <row r="230" spans="1:43"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row>
    <row r="231" spans="1:43"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row>
    <row r="232" spans="1:43"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row>
    <row r="233" spans="1:43"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row>
    <row r="234" spans="1:43"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row>
    <row r="235" spans="1:43"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row>
    <row r="236" spans="1:43"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row>
    <row r="237" spans="1:43"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row>
    <row r="238" spans="1:43"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row>
    <row r="239" spans="1:43"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row>
    <row r="240" spans="1:43"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row>
    <row r="241" spans="1:43"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row>
    <row r="242" spans="1:43"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row>
    <row r="243" spans="1:43"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row>
    <row r="244" spans="1:43"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row>
    <row r="245" spans="1:43"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row>
    <row r="246" spans="1:43"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row>
    <row r="247" spans="1:43"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row>
    <row r="248" spans="1:43"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row>
    <row r="249" spans="1:43"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row>
    <row r="250" spans="1:43"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row>
    <row r="251" spans="1:43"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row>
    <row r="252" spans="1:43"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row>
    <row r="253" spans="1:43"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row>
    <row r="254" spans="1:43"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row>
    <row r="255" spans="1:43"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row>
    <row r="256" spans="1:43"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row>
    <row r="257" spans="1:43"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row>
    <row r="258" spans="1:43"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row>
    <row r="259" spans="1:43"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row>
    <row r="260" spans="1:43"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row>
    <row r="261" spans="1:43"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row>
    <row r="262" spans="1:43"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row>
    <row r="263" spans="1:43"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row>
    <row r="264" spans="1:43"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row>
    <row r="265" spans="1:43"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row>
    <row r="266" spans="1:43"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row>
    <row r="267" spans="1:43"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row>
    <row r="268" spans="1:43"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row>
    <row r="269" spans="1:43"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row>
    <row r="270" spans="1:43"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row>
    <row r="271" spans="1:43"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row>
    <row r="272" spans="1:43"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row>
    <row r="273" spans="1:43"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row>
    <row r="274" spans="1:43"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row>
    <row r="275" spans="1:43"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row>
    <row r="276" spans="1:43"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row>
    <row r="277" spans="1:43"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row>
    <row r="278" spans="1:43"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row>
    <row r="279" spans="1:43"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row>
    <row r="280" spans="1:43"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row>
    <row r="281" spans="1:43"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row>
    <row r="282" spans="1:43"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row>
  </sheetData>
  <sheetProtection formatCells="0"/>
  <autoFilter ref="C6:Z206" xr:uid="{00000000-0009-0000-0000-000001000000}"/>
  <mergeCells count="8">
    <mergeCell ref="K2:O2"/>
    <mergeCell ref="Q2:U2"/>
    <mergeCell ref="W2:Z2"/>
    <mergeCell ref="C4:D5"/>
    <mergeCell ref="F4:I5"/>
    <mergeCell ref="K4:O5"/>
    <mergeCell ref="Q4:U5"/>
    <mergeCell ref="W4:Z5"/>
  </mergeCells>
  <conditionalFormatting sqref="S7:S206">
    <cfRule type="expression" dxfId="18" priority="15">
      <formula>AND(S7&lt;&gt;0,S7&lt;TODAY(),T7=0)</formula>
    </cfRule>
  </conditionalFormatting>
  <conditionalFormatting sqref="U7:U1048576">
    <cfRule type="expression" dxfId="17" priority="50">
      <formula>$U7="Cancelled"</formula>
    </cfRule>
    <cfRule type="expression" dxfId="16" priority="51">
      <formula>$U7="Progress Delayed"</formula>
    </cfRule>
    <cfRule type="expression" dxfId="15" priority="52">
      <formula>$U7="Completed"</formula>
    </cfRule>
    <cfRule type="expression" dxfId="14" priority="53">
      <formula>$U7="In Progress"</formula>
    </cfRule>
    <cfRule type="expression" dxfId="13" priority="54">
      <formula>$U7="Not Started"</formula>
    </cfRule>
  </conditionalFormatting>
  <conditionalFormatting sqref="Z7:Z206">
    <cfRule type="expression" dxfId="12" priority="16">
      <formula>AND(Z7&lt;&gt;0,Z7&lt;TODAY())</formula>
    </cfRule>
  </conditionalFormatting>
  <dataValidations xWindow="951" yWindow="876" count="24">
    <dataValidation allowBlank="1" showInputMessage="1" showErrorMessage="1" prompt="Enter the employee who submitted this opportunity.  _x000a__x000a_Keeping a record of who submitted it can help with implemtation if any questions arise and can also allow you to recognize employees for their support and contribution." sqref="I7 I11:I206" xr:uid="{00000000-0002-0000-0100-000000000000}"/>
    <dataValidation allowBlank="1" showInputMessage="1" showErrorMessage="1" prompt="Enter the employee who submitted this opportunity.  _x000a__x000a_Keeping a record of who submitted it can help with implemtation if any questions arrise and can also allow you to recognize employees for their support and contribution." sqref="I8:I10" xr:uid="{00000000-0002-0000-0100-000001000000}"/>
    <dataValidation type="list" allowBlank="1" showInputMessage="1" showErrorMessage="1" prompt="Use the pull down to adjust the opportunity status." sqref="U7:U10" xr:uid="{00000000-0002-0000-0100-000002000000}">
      <formula1>Status</formula1>
    </dataValidation>
    <dataValidation allowBlank="1" showInputMessage="1" showErrorMessage="1" prompt="Record the date each this opportunity was marked as complete." sqref="T7:T10" xr:uid="{00000000-0002-0000-0100-000003000000}"/>
    <dataValidation allowBlank="1" showInputMessage="1" showErrorMessage="1" prompt="Use this section to define the owner of each opportunity." sqref="R7:R10" xr:uid="{00000000-0002-0000-0100-000004000000}"/>
    <dataValidation allowBlank="1" showInputMessage="1" showErrorMessage="1" prompt="Use this section to outline the required action for each opportunity." sqref="Q7:Q10" xr:uid="{00000000-0002-0000-0100-000005000000}"/>
    <dataValidation type="list" allowBlank="1" showInputMessage="1" showErrorMessage="1" sqref="AN7:AO25 AN27:AO206 AP7:AP206" xr:uid="{00000000-0002-0000-0100-000006000000}">
      <formula1>#REF!</formula1>
    </dataValidation>
    <dataValidation type="list" allowBlank="1" showInputMessage="1" showErrorMessage="1" prompt="Use the pull down to adjust the project status." sqref="U11:U206" xr:uid="{00000000-0002-0000-0100-000007000000}">
      <formula1>Status</formula1>
    </dataValidation>
    <dataValidation allowBlank="1" showInputMessage="1" showErrorMessage="1" prompt="Record the date this proejct was complete." sqref="T11:T206" xr:uid="{00000000-0002-0000-0100-000008000000}"/>
    <dataValidation allowBlank="1" showInputMessage="1" showErrorMessage="1" prompt="Use this section to define the owner of each project." sqref="R11:R206" xr:uid="{00000000-0002-0000-0100-000009000000}"/>
    <dataValidation allowBlank="1" showInputMessage="1" showErrorMessage="1" prompt="Use this section to outline the required action for each project." sqref="Q11:Q206" xr:uid="{00000000-0002-0000-0100-00000A000000}"/>
    <dataValidation type="list" allowBlank="1" showInputMessage="1" prompt="If the risk of backsliding is medium or high, summarize a strategy to ensure energy savings persist long term. It may be important to document this strategy elsewhere and communicate it to relevant personnel._x000a__x000a_Select from the list or enter your own." sqref="X7:X206" xr:uid="{00000000-0002-0000-0100-00000B000000}">
      <formula1>PersistenceStrategy</formula1>
    </dataValidation>
    <dataValidation type="list" allowBlank="1" showInputMessage="1" showErrorMessage="1" prompt="Indicate whether or not the persistence strategy listed has been fully implemented." sqref="Y7:Y206" xr:uid="{00000000-0002-0000-0100-00000C000000}">
      <formula1>StrategyImplemented</formula1>
    </dataValidation>
    <dataValidation type="list" allowBlank="1" showInputMessage="1" prompt="Enter the type of energy saved for this opportunity._x000a__x000a_Select from the drop down or enter your own energy type." sqref="M7:M206" xr:uid="{00000000-0002-0000-0100-00000D000000}">
      <formula1>EnergyType</formula1>
    </dataValidation>
    <dataValidation type="list" allowBlank="1" showInputMessage="1" showErrorMessage="1" prompt="Use the pull down to categorize each opportunity based on the energy value graph._x000a_Gems → High savings, low effort_x000a_Quick hits → Low savings, low effort_x000a_Strategic → High savings, high effort_x000a_Don't Do → Low savings, high effort_x000a_" sqref="K7:K206" xr:uid="{00000000-0002-0000-0100-00000E000000}">
      <formula1>EnergyImpact</formula1>
    </dataValidation>
    <dataValidation type="list" allowBlank="1" showInputMessage="1" showErrorMessage="1" prompt="Use the drop down to characterize the cost and/or effort required to implement the project." sqref="N7:N206" xr:uid="{00000000-0002-0000-0100-00000F000000}">
      <formula1>EffortRequired</formula1>
    </dataValidation>
    <dataValidation type="list" allowBlank="1" showInputMessage="1" showErrorMessage="1" prompt="Use the drop down menu to describe if and when to move forward with the project.  " sqref="O7:O206" xr:uid="{00000000-0002-0000-0100-000010000000}">
      <formula1>Decision</formula1>
    </dataValidation>
    <dataValidation type="list" allowBlank="1" showInputMessage="1" showErrorMessage="1" prompt="How likely is it the energy savings from this project will decline without regular attention paid by key personnel?" sqref="W7:W206" xr:uid="{00000000-0002-0000-0100-000011000000}">
      <formula1>BackslidingRisk</formula1>
    </dataValidation>
    <dataValidation allowBlank="1" showInputMessage="1" showErrorMessage="1" prompt="Enter the location within your facility for this opportunity." sqref="G7:G206" xr:uid="{00000000-0002-0000-0100-000012000000}"/>
    <dataValidation allowBlank="1" showInputMessage="1" showErrorMessage="1" prompt="Give a brief description of this opportunity." sqref="F7:F206" xr:uid="{00000000-0002-0000-0100-000013000000}"/>
    <dataValidation allowBlank="1" showInputMessage="1" showErrorMessage="1" prompt="Enter an estimate of how much energy this project saves (e.g. a number of kWhs, or just &quot;high&quot; &quot;medium&quot; or &quot;low&quot;). Ask your SEM Coach for assistance in calculating energy savings where appropriate." sqref="L7:L206" xr:uid="{00000000-0002-0000-0100-000014000000}"/>
    <dataValidation allowBlank="1" showInputMessage="1" showErrorMessage="1" prompt="Use this section to define the target completion date." sqref="S7:S206" xr:uid="{00000000-0002-0000-0100-000015000000}"/>
    <dataValidation allowBlank="1" showInputMessage="1" showErrorMessage="1" prompt="Enter the name of the project in this column. This will be the name that team members recognize in discussion." sqref="D7:D206" xr:uid="{00000000-0002-0000-0100-000016000000}"/>
    <dataValidation type="list" allowBlank="1" showInputMessage="1" prompt="Enter the sub-system or process within your facility with which this opportunity is associated." sqref="H7:H206" xr:uid="{00000000-0002-0000-0100-000017000000}">
      <formula1>System</formula1>
    </dataValidation>
  </dataValidations>
  <pageMargins left="0.7" right="0.7" top="0.75" bottom="0.75" header="0.3" footer="0.3"/>
  <ignoredErrors>
    <ignoredError sqref="L7" unlockedFormula="1"/>
  </ignoredErrors>
  <legacyDrawing r:id="rId1"/>
  <extLst>
    <ext xmlns:x14="http://schemas.microsoft.com/office/spreadsheetml/2009/9/main" uri="{CCE6A557-97BC-4b89-ADB6-D9C93CAAB3DF}">
      <x14:dataValidations xmlns:xm="http://schemas.microsoft.com/office/excel/2006/main" xWindow="951" yWindow="876" count="1">
        <x14:dataValidation type="date" errorStyle="information" operator="greaterThan" allowBlank="1" showInputMessage="1" showErrorMessage="1" error="Please enter a date in the future to review the persistence strategy." prompt="Enter a date to revisit the persistence strategy and ensure it is sufficient and effective._x000a__x000a_Opportunities at risk of backsliding should be regularly reviewed and the persistence strategy should be updated as needed." xr:uid="{00000000-0002-0000-0100-000018000000}">
          <x14:formula1>
            <xm:f>RangeOptions!$L$3</xm:f>
          </x14:formula1>
          <xm:sqref>Z7:Z206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CBD7D-21A9-49DF-96B9-1038C9517FDE}">
  <sheetPr codeName="Sheet10">
    <tabColor rgb="FF108D9A"/>
  </sheetPr>
  <dimension ref="A1:CH52"/>
  <sheetViews>
    <sheetView topLeftCell="A20" workbookViewId="0">
      <selection activeCell="C38" sqref="C38"/>
    </sheetView>
  </sheetViews>
  <sheetFormatPr defaultColWidth="9.140625" defaultRowHeight="15" x14ac:dyDescent="0.25"/>
  <cols>
    <col min="1" max="1" width="28.28515625" style="109" bestFit="1" customWidth="1"/>
    <col min="2" max="2" width="10.28515625" style="109" customWidth="1"/>
    <col min="3" max="3" width="16.42578125" style="109" customWidth="1"/>
    <col min="4" max="4" width="9.140625" style="109"/>
    <col min="5" max="5" width="17.28515625" style="109" customWidth="1"/>
    <col min="6" max="16384" width="9.140625" style="109"/>
  </cols>
  <sheetData>
    <row r="1" spans="1:86" ht="15" customHeight="1" x14ac:dyDescent="0.25">
      <c r="A1" s="375"/>
      <c r="B1" s="375"/>
      <c r="C1" s="375"/>
      <c r="D1" s="154"/>
      <c r="E1" s="155"/>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row>
    <row r="2" spans="1:86" ht="15" customHeight="1" x14ac:dyDescent="0.25">
      <c r="A2" s="375"/>
      <c r="B2" s="375"/>
      <c r="C2" s="375"/>
      <c r="D2" s="154"/>
      <c r="E2" s="156"/>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row>
    <row r="3" spans="1:86" ht="15" customHeight="1" x14ac:dyDescent="0.25">
      <c r="A3" s="375"/>
      <c r="B3" s="375"/>
      <c r="C3" s="375"/>
      <c r="D3" s="154"/>
      <c r="E3" s="157"/>
      <c r="F3" s="155"/>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row>
    <row r="4" spans="1:86" ht="15" customHeight="1" x14ac:dyDescent="0.25">
      <c r="A4" s="375"/>
      <c r="B4" s="375"/>
      <c r="C4" s="375"/>
      <c r="D4" s="154"/>
      <c r="E4" s="157"/>
      <c r="F4" s="155"/>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row>
    <row r="5" spans="1:86" ht="20.25" x14ac:dyDescent="0.3">
      <c r="A5" s="158" t="s">
        <v>141</v>
      </c>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row>
    <row r="6" spans="1:86" ht="15.75" thickBot="1" x14ac:dyDescent="0.3">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row>
    <row r="7" spans="1:86" ht="15.75" thickBot="1" x14ac:dyDescent="0.3">
      <c r="A7" s="404" t="s">
        <v>190</v>
      </c>
      <c r="B7" s="405"/>
      <c r="C7" s="406"/>
    </row>
    <row r="8" spans="1:86" ht="73.5" customHeight="1" thickBot="1" x14ac:dyDescent="0.3">
      <c r="A8" s="407" t="s">
        <v>241</v>
      </c>
      <c r="B8" s="408"/>
      <c r="C8" s="409"/>
      <c r="N8" s="154" t="s">
        <v>192</v>
      </c>
    </row>
    <row r="9" spans="1:86" ht="15" customHeight="1" thickBot="1" x14ac:dyDescent="0.3">
      <c r="A9" s="189"/>
      <c r="B9" s="189"/>
      <c r="C9" s="189"/>
      <c r="N9" s="154"/>
    </row>
    <row r="10" spans="1:86" ht="15" customHeight="1" thickBot="1" x14ac:dyDescent="0.3">
      <c r="A10" s="418" t="s">
        <v>161</v>
      </c>
      <c r="B10" s="419"/>
      <c r="C10" s="189"/>
      <c r="E10" s="154"/>
    </row>
    <row r="11" spans="1:86" ht="15" customHeight="1" thickBot="1" x14ac:dyDescent="0.3">
      <c r="A11" s="275" t="s">
        <v>162</v>
      </c>
      <c r="B11" s="276">
        <f>IFERROR(IF(B33-B52&lt;0,0,B33-B52),0)</f>
        <v>0</v>
      </c>
      <c r="C11" s="189"/>
      <c r="E11" s="154"/>
    </row>
    <row r="12" spans="1:86" ht="15" customHeight="1" x14ac:dyDescent="0.25">
      <c r="A12" s="189"/>
      <c r="B12" s="189"/>
      <c r="C12" s="189"/>
      <c r="E12" s="154"/>
    </row>
    <row r="13" spans="1:86" x14ac:dyDescent="0.25">
      <c r="A13" s="225" t="s">
        <v>237</v>
      </c>
      <c r="B13" s="189"/>
      <c r="C13" s="189"/>
    </row>
    <row r="14" spans="1:86" x14ac:dyDescent="0.25">
      <c r="A14" s="243" t="s">
        <v>163</v>
      </c>
      <c r="B14" s="243"/>
      <c r="C14" s="243"/>
    </row>
    <row r="15" spans="1:86" x14ac:dyDescent="0.25">
      <c r="A15" s="169" t="s">
        <v>198</v>
      </c>
      <c r="B15" s="268">
        <f>F32</f>
        <v>0</v>
      </c>
      <c r="C15" s="108" t="s">
        <v>199</v>
      </c>
    </row>
    <row r="16" spans="1:86" x14ac:dyDescent="0.25">
      <c r="A16" s="169" t="s">
        <v>205</v>
      </c>
      <c r="B16" s="268">
        <f>F19</f>
        <v>0</v>
      </c>
      <c r="C16" s="108" t="s">
        <v>206</v>
      </c>
    </row>
    <row r="17" spans="1:8" x14ac:dyDescent="0.25">
      <c r="A17" s="169" t="s">
        <v>174</v>
      </c>
      <c r="B17" s="231">
        <f>'Lookup Tables'!E12</f>
        <v>2.3069999999999999</v>
      </c>
      <c r="C17" s="108" t="str">
        <f>'Lookup Tables'!F12</f>
        <v>ft/psi</v>
      </c>
      <c r="E17" s="200" t="s">
        <v>238</v>
      </c>
      <c r="F17" s="221"/>
      <c r="G17" s="108" t="s">
        <v>405</v>
      </c>
      <c r="H17" s="225" t="s">
        <v>239</v>
      </c>
    </row>
    <row r="18" spans="1:8" x14ac:dyDescent="0.25">
      <c r="A18" s="169" t="s">
        <v>217</v>
      </c>
      <c r="B18" s="108">
        <f>B16*B17</f>
        <v>0</v>
      </c>
      <c r="C18" s="108" t="s">
        <v>199</v>
      </c>
      <c r="E18" s="200"/>
    </row>
    <row r="19" spans="1:8" x14ac:dyDescent="0.25">
      <c r="A19" s="169" t="s">
        <v>209</v>
      </c>
      <c r="B19" s="108">
        <f>B15+B18</f>
        <v>0</v>
      </c>
      <c r="C19" s="108" t="s">
        <v>199</v>
      </c>
      <c r="E19" s="200" t="s">
        <v>205</v>
      </c>
      <c r="F19" s="221"/>
      <c r="G19" s="108" t="s">
        <v>206</v>
      </c>
    </row>
    <row r="20" spans="1:8" x14ac:dyDescent="0.25">
      <c r="A20" s="169" t="s">
        <v>218</v>
      </c>
      <c r="B20" s="268">
        <f>F17</f>
        <v>0</v>
      </c>
      <c r="C20" s="108" t="s">
        <v>394</v>
      </c>
    </row>
    <row r="21" spans="1:8" x14ac:dyDescent="0.25">
      <c r="A21" s="169" t="s">
        <v>210</v>
      </c>
      <c r="B21" s="270"/>
      <c r="C21" s="108" t="s">
        <v>168</v>
      </c>
    </row>
    <row r="22" spans="1:8" x14ac:dyDescent="0.25">
      <c r="A22" s="169" t="s">
        <v>174</v>
      </c>
      <c r="B22" s="227">
        <f>'Lookup Tables'!E24</f>
        <v>3960</v>
      </c>
      <c r="C22" s="108" t="str">
        <f>'Lookup Tables'!F24</f>
        <v>gal ft/(min hp)</v>
      </c>
    </row>
    <row r="23" spans="1:8" x14ac:dyDescent="0.25">
      <c r="A23" s="169" t="s">
        <v>211</v>
      </c>
      <c r="B23" s="271" t="e">
        <f>B20*B19/B21/3960</f>
        <v>#DIV/0!</v>
      </c>
      <c r="C23" s="108" t="s">
        <v>212</v>
      </c>
    </row>
    <row r="24" spans="1:8" x14ac:dyDescent="0.25">
      <c r="A24" s="169" t="s">
        <v>166</v>
      </c>
      <c r="B24" s="268"/>
      <c r="C24" s="108" t="s">
        <v>212</v>
      </c>
    </row>
    <row r="25" spans="1:8" x14ac:dyDescent="0.25">
      <c r="A25" s="169" t="s">
        <v>176</v>
      </c>
      <c r="B25" s="171"/>
      <c r="C25" s="108" t="s">
        <v>168</v>
      </c>
    </row>
    <row r="26" spans="1:8" x14ac:dyDescent="0.25">
      <c r="A26" s="169" t="s">
        <v>171</v>
      </c>
      <c r="B26" s="221"/>
      <c r="C26" s="108" t="s">
        <v>172</v>
      </c>
    </row>
    <row r="27" spans="1:8" x14ac:dyDescent="0.25">
      <c r="A27" s="169" t="s">
        <v>173</v>
      </c>
      <c r="B27" s="173" t="str">
        <f>IF(B26="No","",IF(B26="Yes",0.97,""))</f>
        <v/>
      </c>
      <c r="C27" s="108" t="s">
        <v>168</v>
      </c>
    </row>
    <row r="28" spans="1:8" x14ac:dyDescent="0.25">
      <c r="A28" s="169" t="s">
        <v>174</v>
      </c>
      <c r="B28" s="231">
        <f>'Lookup Tables'!E16</f>
        <v>0.746</v>
      </c>
      <c r="C28" s="175" t="str">
        <f>'Lookup Tables'!F16</f>
        <v>kW/hp</v>
      </c>
    </row>
    <row r="29" spans="1:8" x14ac:dyDescent="0.25">
      <c r="A29" s="169" t="s">
        <v>177</v>
      </c>
      <c r="B29" s="253" t="e">
        <f>IF(B26="No",B23/B25*B28,B23*B28/B25/B27)</f>
        <v>#DIV/0!</v>
      </c>
      <c r="C29" s="108" t="s">
        <v>178</v>
      </c>
    </row>
    <row r="30" spans="1:8" x14ac:dyDescent="0.25">
      <c r="A30" s="197" t="s">
        <v>181</v>
      </c>
      <c r="B30" s="272"/>
      <c r="C30" s="199" t="s">
        <v>168</v>
      </c>
    </row>
    <row r="31" spans="1:8" x14ac:dyDescent="0.25">
      <c r="A31" s="197" t="s">
        <v>213</v>
      </c>
      <c r="B31" s="227">
        <f>'Lookup Tables'!E10</f>
        <v>8760</v>
      </c>
      <c r="C31" s="108" t="str">
        <f>'Lookup Tables'!F10</f>
        <v>hr/yr</v>
      </c>
    </row>
    <row r="32" spans="1:8" x14ac:dyDescent="0.25">
      <c r="A32" s="169" t="s">
        <v>183</v>
      </c>
      <c r="B32" s="257">
        <f>B31*B30</f>
        <v>0</v>
      </c>
      <c r="C32" s="108" t="s">
        <v>182</v>
      </c>
      <c r="E32" s="200" t="s">
        <v>198</v>
      </c>
      <c r="F32" s="221"/>
      <c r="G32" s="108" t="s">
        <v>199</v>
      </c>
      <c r="H32" s="225" t="s">
        <v>220</v>
      </c>
    </row>
    <row r="33" spans="1:3" x14ac:dyDescent="0.25">
      <c r="A33" s="169" t="s">
        <v>184</v>
      </c>
      <c r="B33" s="257" t="str">
        <f>IFERROR(B32*B29,"")</f>
        <v/>
      </c>
      <c r="C33" s="108" t="s">
        <v>185</v>
      </c>
    </row>
    <row r="35" spans="1:3" x14ac:dyDescent="0.25">
      <c r="A35" s="200"/>
      <c r="B35" s="260"/>
    </row>
    <row r="36" spans="1:3" x14ac:dyDescent="0.25">
      <c r="A36" s="273" t="s">
        <v>187</v>
      </c>
      <c r="B36" s="243"/>
      <c r="C36" s="243"/>
    </row>
    <row r="37" spans="1:3" x14ac:dyDescent="0.25">
      <c r="A37" s="169" t="s">
        <v>209</v>
      </c>
      <c r="B37" s="108">
        <f>B19</f>
        <v>0</v>
      </c>
      <c r="C37" s="108" t="s">
        <v>199</v>
      </c>
    </row>
    <row r="38" spans="1:3" x14ac:dyDescent="0.25">
      <c r="A38" s="169" t="s">
        <v>242</v>
      </c>
      <c r="B38" s="268"/>
      <c r="C38" s="108" t="s">
        <v>394</v>
      </c>
    </row>
    <row r="39" spans="1:3" x14ac:dyDescent="0.25">
      <c r="A39" s="169" t="s">
        <v>218</v>
      </c>
      <c r="B39" s="108">
        <f>B20-B38</f>
        <v>0</v>
      </c>
      <c r="C39" s="108" t="s">
        <v>394</v>
      </c>
    </row>
    <row r="40" spans="1:3" x14ac:dyDescent="0.25">
      <c r="A40" s="169" t="s">
        <v>210</v>
      </c>
      <c r="B40" s="274">
        <f>B21</f>
        <v>0</v>
      </c>
      <c r="C40" s="108" t="s">
        <v>168</v>
      </c>
    </row>
    <row r="41" spans="1:3" x14ac:dyDescent="0.25">
      <c r="A41" s="169" t="s">
        <v>174</v>
      </c>
      <c r="B41" s="227">
        <f>'Lookup Tables'!E24</f>
        <v>3960</v>
      </c>
      <c r="C41" s="108" t="str">
        <f>'Lookup Tables'!F24</f>
        <v>gal ft/(min hp)</v>
      </c>
    </row>
    <row r="42" spans="1:3" x14ac:dyDescent="0.25">
      <c r="A42" s="169" t="s">
        <v>211</v>
      </c>
      <c r="B42" s="271" t="e">
        <f>B39*B37/B40/3960</f>
        <v>#DIV/0!</v>
      </c>
      <c r="C42" s="108" t="s">
        <v>212</v>
      </c>
    </row>
    <row r="43" spans="1:3" x14ac:dyDescent="0.25">
      <c r="A43" s="169" t="s">
        <v>166</v>
      </c>
      <c r="B43" s="108">
        <f>B24</f>
        <v>0</v>
      </c>
      <c r="C43" s="108" t="s">
        <v>212</v>
      </c>
    </row>
    <row r="44" spans="1:3" x14ac:dyDescent="0.25">
      <c r="A44" s="169" t="s">
        <v>176</v>
      </c>
      <c r="B44" s="248">
        <f>B25</f>
        <v>0</v>
      </c>
      <c r="C44" s="108" t="s">
        <v>168</v>
      </c>
    </row>
    <row r="45" spans="1:3" x14ac:dyDescent="0.25">
      <c r="A45" s="169" t="s">
        <v>171</v>
      </c>
      <c r="B45" s="221"/>
      <c r="C45" s="108" t="s">
        <v>172</v>
      </c>
    </row>
    <row r="46" spans="1:3" x14ac:dyDescent="0.25">
      <c r="A46" s="169" t="s">
        <v>173</v>
      </c>
      <c r="B46" s="277" t="str" cm="1">
        <f t="array" ref="B46">IF(B45="No","",IF(B45="Yes",VFDEFFICIENCYLOCAL(B43,1),""))</f>
        <v/>
      </c>
      <c r="C46" s="108" t="s">
        <v>168</v>
      </c>
    </row>
    <row r="47" spans="1:3" x14ac:dyDescent="0.25">
      <c r="A47" s="169" t="s">
        <v>174</v>
      </c>
      <c r="B47" s="231">
        <f>'Lookup Tables'!E16</f>
        <v>0.746</v>
      </c>
      <c r="C47" s="175" t="str">
        <f>'Lookup Tables'!F16</f>
        <v>kW/hp</v>
      </c>
    </row>
    <row r="48" spans="1:3" x14ac:dyDescent="0.25">
      <c r="A48" s="169" t="s">
        <v>177</v>
      </c>
      <c r="B48" s="253" t="e">
        <f>IF(B45="No",B42/B44*B47,B42*B47/B44/B46)</f>
        <v>#DIV/0!</v>
      </c>
      <c r="C48" s="108" t="s">
        <v>178</v>
      </c>
    </row>
    <row r="49" spans="1:3" x14ac:dyDescent="0.25">
      <c r="A49" s="197" t="s">
        <v>181</v>
      </c>
      <c r="B49" s="272"/>
      <c r="C49" s="199" t="s">
        <v>168</v>
      </c>
    </row>
    <row r="50" spans="1:3" x14ac:dyDescent="0.25">
      <c r="A50" s="197" t="s">
        <v>213</v>
      </c>
      <c r="B50" s="227">
        <f>'Lookup Tables'!E10</f>
        <v>8760</v>
      </c>
      <c r="C50" s="108" t="str">
        <f>'Lookup Tables'!F10</f>
        <v>hr/yr</v>
      </c>
    </row>
    <row r="51" spans="1:3" x14ac:dyDescent="0.25">
      <c r="A51" s="169" t="s">
        <v>183</v>
      </c>
      <c r="B51" s="257">
        <f>B50*B49</f>
        <v>0</v>
      </c>
      <c r="C51" s="108" t="s">
        <v>182</v>
      </c>
    </row>
    <row r="52" spans="1:3" x14ac:dyDescent="0.25">
      <c r="A52" s="169" t="s">
        <v>184</v>
      </c>
      <c r="B52" s="257" t="str">
        <f>IFERROR(B51*B48,"")</f>
        <v/>
      </c>
      <c r="C52" s="108" t="s">
        <v>185</v>
      </c>
    </row>
  </sheetData>
  <mergeCells count="4">
    <mergeCell ref="A1:C4"/>
    <mergeCell ref="A7:C7"/>
    <mergeCell ref="A8:C8"/>
    <mergeCell ref="A10:B10"/>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B4838-8329-446F-B69C-BF3FB78F3FBC}">
  <sheetPr codeName="Sheet13">
    <tabColor rgb="FF108D9A"/>
  </sheetPr>
  <dimension ref="A1:CH52"/>
  <sheetViews>
    <sheetView topLeftCell="A8" workbookViewId="0">
      <selection activeCell="B38" sqref="B38"/>
    </sheetView>
  </sheetViews>
  <sheetFormatPr defaultColWidth="9.140625" defaultRowHeight="15" x14ac:dyDescent="0.25"/>
  <cols>
    <col min="1" max="1" width="24.140625" style="109" customWidth="1"/>
    <col min="2" max="4" width="9.140625" style="109"/>
    <col min="5" max="5" width="10" style="109" bestFit="1" customWidth="1"/>
    <col min="6" max="6" width="9.85546875" style="109" customWidth="1"/>
    <col min="7" max="7" width="12.5703125" style="109" bestFit="1" customWidth="1"/>
    <col min="8" max="12" width="9.140625" style="109"/>
    <col min="13" max="13" width="4.5703125" style="109" customWidth="1"/>
    <col min="14" max="14" width="11.85546875" style="200" bestFit="1" customWidth="1"/>
    <col min="15" max="16384" width="9.140625" style="109"/>
  </cols>
  <sheetData>
    <row r="1" spans="1:86" ht="15" customHeight="1" x14ac:dyDescent="0.25">
      <c r="A1" s="375"/>
      <c r="B1" s="375"/>
      <c r="C1" s="375"/>
      <c r="D1" s="154"/>
      <c r="E1" s="155"/>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row>
    <row r="2" spans="1:86" ht="15" customHeight="1" x14ac:dyDescent="0.25">
      <c r="A2" s="375"/>
      <c r="B2" s="375"/>
      <c r="C2" s="375"/>
      <c r="D2" s="154"/>
      <c r="E2" s="156"/>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row>
    <row r="3" spans="1:86" ht="15" customHeight="1" x14ac:dyDescent="0.25">
      <c r="A3" s="375"/>
      <c r="B3" s="375"/>
      <c r="C3" s="375"/>
      <c r="D3" s="154"/>
      <c r="E3" s="157"/>
      <c r="F3" s="155"/>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row>
    <row r="4" spans="1:86" ht="15" customHeight="1" x14ac:dyDescent="0.25">
      <c r="A4" s="375"/>
      <c r="B4" s="375"/>
      <c r="C4" s="375"/>
      <c r="D4" s="154"/>
      <c r="E4" s="157"/>
      <c r="F4" s="155"/>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row>
    <row r="5" spans="1:86" ht="20.25" x14ac:dyDescent="0.3">
      <c r="A5" s="158" t="s">
        <v>143</v>
      </c>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row>
    <row r="6" spans="1:86" ht="15.75" thickBot="1" x14ac:dyDescent="0.3">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row>
    <row r="7" spans="1:86" ht="15.75" thickBot="1" x14ac:dyDescent="0.3">
      <c r="A7" s="404" t="s">
        <v>243</v>
      </c>
      <c r="B7" s="405"/>
      <c r="C7" s="405"/>
      <c r="D7" s="405"/>
      <c r="E7" s="406"/>
    </row>
    <row r="8" spans="1:86" ht="78" customHeight="1" thickBot="1" x14ac:dyDescent="0.3">
      <c r="A8" s="407" t="s">
        <v>244</v>
      </c>
      <c r="B8" s="408"/>
      <c r="C8" s="408"/>
      <c r="D8" s="408"/>
      <c r="E8" s="409"/>
    </row>
    <row r="9" spans="1:86" ht="15.75" customHeight="1" thickBot="1" x14ac:dyDescent="0.3">
      <c r="A9" s="189"/>
      <c r="B9" s="189"/>
      <c r="C9" s="189"/>
      <c r="D9" s="189"/>
      <c r="E9" s="189"/>
    </row>
    <row r="10" spans="1:86" ht="15.75" customHeight="1" x14ac:dyDescent="0.25">
      <c r="A10" s="416" t="s">
        <v>161</v>
      </c>
      <c r="B10" s="420"/>
      <c r="C10" s="420"/>
      <c r="D10" s="417"/>
      <c r="E10" s="189"/>
    </row>
    <row r="11" spans="1:86" ht="15.75" thickBot="1" x14ac:dyDescent="0.3">
      <c r="A11" s="240" t="s">
        <v>162</v>
      </c>
      <c r="B11" s="402">
        <f>IFERROR(IF(B24-B37&lt;0,0,B24-B37),0)</f>
        <v>0</v>
      </c>
      <c r="C11" s="402"/>
      <c r="D11" s="403"/>
    </row>
    <row r="12" spans="1:86" x14ac:dyDescent="0.25">
      <c r="A12" s="200"/>
      <c r="B12" s="242"/>
      <c r="C12" s="242"/>
      <c r="D12" s="242"/>
    </row>
    <row r="13" spans="1:86" x14ac:dyDescent="0.25">
      <c r="A13" s="243" t="s">
        <v>163</v>
      </c>
      <c r="B13" s="243"/>
      <c r="C13" s="243"/>
      <c r="D13" s="243"/>
      <c r="E13" s="243"/>
      <c r="L13" s="200"/>
      <c r="N13" s="109"/>
    </row>
    <row r="14" spans="1:86" x14ac:dyDescent="0.25">
      <c r="A14" s="169" t="s">
        <v>245</v>
      </c>
      <c r="B14" s="204"/>
      <c r="C14" s="204"/>
      <c r="D14" s="204"/>
      <c r="E14" s="108" t="s">
        <v>228</v>
      </c>
      <c r="G14" s="157" t="s">
        <v>169</v>
      </c>
      <c r="H14" s="172"/>
      <c r="J14" s="156" t="s">
        <v>170</v>
      </c>
      <c r="L14" s="200"/>
      <c r="N14" s="109"/>
    </row>
    <row r="15" spans="1:86" x14ac:dyDescent="0.25">
      <c r="A15" s="169" t="s">
        <v>166</v>
      </c>
      <c r="B15" s="204"/>
      <c r="C15" s="204"/>
      <c r="D15" s="204"/>
      <c r="E15" s="108" t="s">
        <v>212</v>
      </c>
      <c r="L15" s="200"/>
      <c r="N15" s="109"/>
    </row>
    <row r="16" spans="1:86" x14ac:dyDescent="0.25">
      <c r="A16" s="169" t="s">
        <v>167</v>
      </c>
      <c r="B16" s="255">
        <f>H14</f>
        <v>0</v>
      </c>
      <c r="C16" s="255">
        <f>H22</f>
        <v>0</v>
      </c>
      <c r="D16" s="255">
        <f>H30</f>
        <v>0</v>
      </c>
      <c r="E16" s="108" t="s">
        <v>168</v>
      </c>
      <c r="L16" s="200"/>
      <c r="M16" s="254"/>
      <c r="N16" s="109"/>
    </row>
    <row r="17" spans="1:14" x14ac:dyDescent="0.25">
      <c r="A17" s="169" t="s">
        <v>167</v>
      </c>
      <c r="B17" s="278">
        <f>B15*B16</f>
        <v>0</v>
      </c>
      <c r="C17" s="279">
        <f>C15*C16</f>
        <v>0</v>
      </c>
      <c r="D17" s="279">
        <f>D15*D16</f>
        <v>0</v>
      </c>
      <c r="E17" s="108" t="s">
        <v>212</v>
      </c>
      <c r="L17" s="200"/>
      <c r="N17" s="109"/>
    </row>
    <row r="18" spans="1:14" x14ac:dyDescent="0.25">
      <c r="A18" s="169" t="s">
        <v>174</v>
      </c>
      <c r="B18" s="280">
        <f>'Lookup Tables'!E16</f>
        <v>0.746</v>
      </c>
      <c r="C18" s="280">
        <f>'Lookup Tables'!E16</f>
        <v>0.746</v>
      </c>
      <c r="D18" s="280">
        <f>'Lookup Tables'!E16</f>
        <v>0.746</v>
      </c>
      <c r="E18" s="108" t="str">
        <f>'Lookup Tables'!F16</f>
        <v>kW/hp</v>
      </c>
      <c r="L18" s="200"/>
      <c r="N18" s="109"/>
    </row>
    <row r="19" spans="1:14" x14ac:dyDescent="0.25">
      <c r="A19" s="169" t="s">
        <v>177</v>
      </c>
      <c r="B19" s="253">
        <f>B17*B18</f>
        <v>0</v>
      </c>
      <c r="C19" s="253">
        <f>C17*C18</f>
        <v>0</v>
      </c>
      <c r="D19" s="253">
        <f>D17*D18</f>
        <v>0</v>
      </c>
      <c r="E19" s="108" t="s">
        <v>178</v>
      </c>
      <c r="L19" s="200"/>
      <c r="M19" s="260"/>
      <c r="N19" s="109"/>
    </row>
    <row r="20" spans="1:14" x14ac:dyDescent="0.25">
      <c r="A20" s="197" t="s">
        <v>181</v>
      </c>
      <c r="B20" s="272"/>
      <c r="C20" s="272"/>
      <c r="D20" s="272"/>
      <c r="E20" s="108" t="s">
        <v>168</v>
      </c>
      <c r="L20" s="200"/>
      <c r="N20" s="109"/>
    </row>
    <row r="21" spans="1:14" x14ac:dyDescent="0.25">
      <c r="A21" s="197" t="s">
        <v>213</v>
      </c>
      <c r="B21" s="224">
        <f>'Lookup Tables'!E10</f>
        <v>8760</v>
      </c>
      <c r="C21" s="224">
        <f>'Lookup Tables'!E10</f>
        <v>8760</v>
      </c>
      <c r="D21" s="224">
        <f>'Lookup Tables'!E10</f>
        <v>8760</v>
      </c>
      <c r="E21" s="253" t="str">
        <f>'Lookup Tables'!F10</f>
        <v>hr/yr</v>
      </c>
      <c r="L21" s="200"/>
      <c r="N21" s="109"/>
    </row>
    <row r="22" spans="1:14" x14ac:dyDescent="0.25">
      <c r="A22" s="169" t="s">
        <v>183</v>
      </c>
      <c r="B22" s="147">
        <f>B21*B20</f>
        <v>0</v>
      </c>
      <c r="C22" s="147">
        <f t="shared" ref="C22:D22" si="0">C21*C20</f>
        <v>0</v>
      </c>
      <c r="D22" s="147">
        <f t="shared" si="0"/>
        <v>0</v>
      </c>
      <c r="E22" s="108" t="s">
        <v>182</v>
      </c>
      <c r="G22" s="157" t="s">
        <v>169</v>
      </c>
      <c r="H22" s="172"/>
      <c r="J22" s="156" t="s">
        <v>170</v>
      </c>
      <c r="L22" s="200"/>
      <c r="N22" s="109"/>
    </row>
    <row r="23" spans="1:14" x14ac:dyDescent="0.25">
      <c r="A23" s="169" t="s">
        <v>184</v>
      </c>
      <c r="B23" s="257">
        <f>B19*B22</f>
        <v>0</v>
      </c>
      <c r="C23" s="257">
        <f>C19*C22</f>
        <v>0</v>
      </c>
      <c r="D23" s="257">
        <f>D19*D22</f>
        <v>0</v>
      </c>
      <c r="E23" s="108" t="s">
        <v>185</v>
      </c>
      <c r="L23" s="200"/>
      <c r="N23" s="109"/>
    </row>
    <row r="24" spans="1:14" x14ac:dyDescent="0.25">
      <c r="A24" s="169" t="s">
        <v>234</v>
      </c>
      <c r="B24" s="258">
        <f>SUM(B23:D23)</f>
        <v>0</v>
      </c>
      <c r="C24" s="258"/>
      <c r="D24" s="258"/>
      <c r="E24" s="108" t="s">
        <v>185</v>
      </c>
      <c r="L24" s="200"/>
      <c r="M24" s="247"/>
      <c r="N24" s="109"/>
    </row>
    <row r="25" spans="1:14" x14ac:dyDescent="0.25">
      <c r="L25" s="200"/>
      <c r="N25" s="109"/>
    </row>
    <row r="26" spans="1:14" x14ac:dyDescent="0.25">
      <c r="A26" s="243" t="s">
        <v>187</v>
      </c>
      <c r="B26" s="243"/>
      <c r="C26" s="243"/>
      <c r="D26" s="243"/>
      <c r="E26" s="243"/>
      <c r="L26" s="200"/>
      <c r="M26" s="254"/>
      <c r="N26" s="109"/>
    </row>
    <row r="27" spans="1:14" x14ac:dyDescent="0.25">
      <c r="A27" s="169" t="s">
        <v>246</v>
      </c>
      <c r="B27" s="253">
        <f>B19</f>
        <v>0</v>
      </c>
      <c r="C27" s="253">
        <f>C19</f>
        <v>0</v>
      </c>
      <c r="D27" s="253">
        <f>D19</f>
        <v>0</v>
      </c>
      <c r="E27" s="108" t="str">
        <f>E19</f>
        <v>kW</v>
      </c>
      <c r="L27" s="200"/>
      <c r="N27" s="109"/>
    </row>
    <row r="28" spans="1:14" x14ac:dyDescent="0.25">
      <c r="A28" s="169" t="s">
        <v>247</v>
      </c>
      <c r="B28" s="204"/>
      <c r="C28" s="204"/>
      <c r="D28" s="204"/>
      <c r="E28" s="108" t="s">
        <v>228</v>
      </c>
      <c r="L28" s="200"/>
      <c r="N28" s="109"/>
    </row>
    <row r="29" spans="1:14" x14ac:dyDescent="0.25">
      <c r="A29" s="169" t="s">
        <v>248</v>
      </c>
      <c r="B29" s="281">
        <f>'Lookup Tables'!E15</f>
        <v>2.7</v>
      </c>
      <c r="C29" s="281">
        <f>'Lookup Tables'!E15</f>
        <v>2.7</v>
      </c>
      <c r="D29" s="281">
        <f>'Lookup Tables'!E15</f>
        <v>2.7</v>
      </c>
      <c r="E29" s="108" t="s">
        <v>178</v>
      </c>
      <c r="L29" s="200"/>
      <c r="N29" s="109"/>
    </row>
    <row r="30" spans="1:14" x14ac:dyDescent="0.25">
      <c r="A30" s="169" t="s">
        <v>249</v>
      </c>
      <c r="B30" s="253" t="e">
        <f>(B28/B14)^B29*B19</f>
        <v>#DIV/0!</v>
      </c>
      <c r="C30" s="253" t="e">
        <f>(C28/C14)^C29*C19</f>
        <v>#DIV/0!</v>
      </c>
      <c r="D30" s="253" t="e">
        <f>(D28/D14)^D29*D19</f>
        <v>#DIV/0!</v>
      </c>
      <c r="E30" s="108" t="s">
        <v>178</v>
      </c>
      <c r="G30" s="157" t="s">
        <v>169</v>
      </c>
      <c r="H30" s="172"/>
      <c r="J30" s="156" t="s">
        <v>170</v>
      </c>
      <c r="L30" s="200"/>
      <c r="M30" s="260"/>
      <c r="N30" s="109"/>
    </row>
    <row r="31" spans="1:14" x14ac:dyDescent="0.25">
      <c r="A31" s="197" t="s">
        <v>250</v>
      </c>
      <c r="B31" s="272"/>
      <c r="C31" s="272"/>
      <c r="D31" s="272"/>
      <c r="E31" s="108" t="s">
        <v>168</v>
      </c>
      <c r="L31" s="200"/>
      <c r="M31" s="260"/>
      <c r="N31" s="109"/>
    </row>
    <row r="32" spans="1:14" x14ac:dyDescent="0.25">
      <c r="A32" s="197" t="s">
        <v>213</v>
      </c>
      <c r="B32" s="224">
        <f>'Lookup Tables'!E10</f>
        <v>8760</v>
      </c>
      <c r="C32" s="224">
        <f>'Lookup Tables'!E10</f>
        <v>8760</v>
      </c>
      <c r="D32" s="224">
        <f>'Lookup Tables'!E10</f>
        <v>8760</v>
      </c>
      <c r="E32" s="108" t="str">
        <f>'Lookup Tables'!F10</f>
        <v>hr/yr</v>
      </c>
      <c r="L32" s="200"/>
      <c r="M32" s="260"/>
      <c r="N32" s="109"/>
    </row>
    <row r="33" spans="1:14" x14ac:dyDescent="0.25">
      <c r="A33" s="169" t="s">
        <v>251</v>
      </c>
      <c r="B33" s="257">
        <f>B32*B31</f>
        <v>0</v>
      </c>
      <c r="C33" s="257">
        <f t="shared" ref="C33:D33" si="1">C32*C31</f>
        <v>0</v>
      </c>
      <c r="D33" s="257">
        <f t="shared" si="1"/>
        <v>0</v>
      </c>
      <c r="E33" s="108" t="s">
        <v>182</v>
      </c>
      <c r="L33" s="200"/>
      <c r="N33" s="109"/>
    </row>
    <row r="34" spans="1:14" x14ac:dyDescent="0.25">
      <c r="A34" s="169" t="s">
        <v>252</v>
      </c>
      <c r="B34" s="272"/>
      <c r="C34" s="272"/>
      <c r="D34" s="272"/>
      <c r="E34" s="108" t="s">
        <v>168</v>
      </c>
      <c r="L34" s="200"/>
      <c r="N34" s="109"/>
    </row>
    <row r="35" spans="1:14" x14ac:dyDescent="0.25">
      <c r="A35" s="169" t="s">
        <v>252</v>
      </c>
      <c r="B35" s="257">
        <f>B34*B32</f>
        <v>0</v>
      </c>
      <c r="C35" s="257">
        <f t="shared" ref="C35:D35" si="2">C34*C32</f>
        <v>0</v>
      </c>
      <c r="D35" s="257">
        <f t="shared" si="2"/>
        <v>0</v>
      </c>
      <c r="E35" s="108" t="s">
        <v>182</v>
      </c>
      <c r="L35" s="200"/>
      <c r="N35" s="109"/>
    </row>
    <row r="36" spans="1:14" x14ac:dyDescent="0.25">
      <c r="A36" s="169" t="s">
        <v>184</v>
      </c>
      <c r="B36" s="257" t="e">
        <f>B30*B33+B27*B35</f>
        <v>#DIV/0!</v>
      </c>
      <c r="C36" s="257" t="e">
        <f>C30*C33+C27*C35</f>
        <v>#DIV/0!</v>
      </c>
      <c r="D36" s="257" t="e">
        <f>D30*D33+D27*D35</f>
        <v>#DIV/0!</v>
      </c>
      <c r="E36" s="108" t="s">
        <v>185</v>
      </c>
      <c r="L36" s="200"/>
      <c r="N36" s="109"/>
    </row>
    <row r="37" spans="1:14" x14ac:dyDescent="0.25">
      <c r="A37" s="169" t="s">
        <v>234</v>
      </c>
      <c r="B37" s="258" t="str">
        <f>IFERROR(SUM(B36:D36),"")</f>
        <v/>
      </c>
      <c r="C37" s="258"/>
      <c r="D37" s="258"/>
      <c r="E37" s="108" t="s">
        <v>185</v>
      </c>
      <c r="L37" s="200"/>
      <c r="N37" s="109"/>
    </row>
    <row r="38" spans="1:14" x14ac:dyDescent="0.25">
      <c r="L38" s="200"/>
      <c r="N38" s="109"/>
    </row>
    <row r="39" spans="1:14" x14ac:dyDescent="0.25">
      <c r="L39" s="200"/>
      <c r="N39" s="109"/>
    </row>
    <row r="40" spans="1:14" x14ac:dyDescent="0.25">
      <c r="L40" s="200"/>
      <c r="N40" s="109"/>
    </row>
    <row r="41" spans="1:14" x14ac:dyDescent="0.25">
      <c r="L41" s="200"/>
      <c r="N41" s="109"/>
    </row>
    <row r="42" spans="1:14" x14ac:dyDescent="0.25">
      <c r="L42" s="200"/>
      <c r="N42" s="109"/>
    </row>
    <row r="43" spans="1:14" x14ac:dyDescent="0.25">
      <c r="L43" s="200"/>
      <c r="N43" s="109"/>
    </row>
    <row r="44" spans="1:14" x14ac:dyDescent="0.25">
      <c r="L44" s="200"/>
      <c r="N44" s="109"/>
    </row>
    <row r="45" spans="1:14" x14ac:dyDescent="0.25">
      <c r="L45" s="200"/>
      <c r="N45" s="109"/>
    </row>
    <row r="46" spans="1:14" x14ac:dyDescent="0.25">
      <c r="L46" s="200"/>
      <c r="N46" s="109"/>
    </row>
    <row r="47" spans="1:14" x14ac:dyDescent="0.25">
      <c r="L47" s="200"/>
      <c r="N47" s="109"/>
    </row>
    <row r="48" spans="1:14" x14ac:dyDescent="0.25">
      <c r="L48" s="200"/>
      <c r="N48" s="109"/>
    </row>
    <row r="49" spans="12:14" x14ac:dyDescent="0.25">
      <c r="L49" s="200"/>
      <c r="N49" s="109"/>
    </row>
    <row r="50" spans="12:14" x14ac:dyDescent="0.25">
      <c r="L50" s="200"/>
      <c r="N50" s="109"/>
    </row>
    <row r="51" spans="12:14" x14ac:dyDescent="0.25">
      <c r="L51" s="200"/>
      <c r="N51" s="109"/>
    </row>
    <row r="52" spans="12:14" x14ac:dyDescent="0.25">
      <c r="L52" s="200"/>
      <c r="N52" s="109"/>
    </row>
  </sheetData>
  <mergeCells count="5">
    <mergeCell ref="A1:C4"/>
    <mergeCell ref="A7:E7"/>
    <mergeCell ref="A8:E8"/>
    <mergeCell ref="A10:D10"/>
    <mergeCell ref="B11:D11"/>
  </mergeCells>
  <pageMargins left="0.7" right="0.7" top="0.75" bottom="0.75" header="0.3" footer="0.3"/>
  <pageSetup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B8F35-6AB5-4B98-9815-34D8EF48C0FC}">
  <sheetPr codeName="Sheet11">
    <tabColor rgb="FF108D9A"/>
  </sheetPr>
  <dimension ref="A1:CH32"/>
  <sheetViews>
    <sheetView topLeftCell="A8" workbookViewId="0">
      <selection activeCell="E1" sqref="E1:H5"/>
    </sheetView>
  </sheetViews>
  <sheetFormatPr defaultColWidth="9.140625" defaultRowHeight="15" x14ac:dyDescent="0.25"/>
  <cols>
    <col min="1" max="1" width="30.28515625" style="109" customWidth="1"/>
    <col min="2" max="3" width="13.5703125" style="109" customWidth="1"/>
    <col min="4" max="16384" width="9.140625" style="109"/>
  </cols>
  <sheetData>
    <row r="1" spans="1:86" ht="15" customHeight="1" x14ac:dyDescent="0.25">
      <c r="A1" s="375"/>
      <c r="B1" s="375"/>
      <c r="C1" s="375"/>
      <c r="D1" s="154"/>
      <c r="E1" s="155"/>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row>
    <row r="2" spans="1:86" ht="15" customHeight="1" x14ac:dyDescent="0.25">
      <c r="A2" s="375"/>
      <c r="B2" s="375"/>
      <c r="C2" s="375"/>
      <c r="D2" s="154"/>
      <c r="E2" s="156"/>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row>
    <row r="3" spans="1:86" ht="15" customHeight="1" x14ac:dyDescent="0.25">
      <c r="A3" s="375"/>
      <c r="B3" s="375"/>
      <c r="C3" s="375"/>
      <c r="D3" s="154"/>
      <c r="E3" s="157"/>
      <c r="F3" s="155"/>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row>
    <row r="4" spans="1:86" ht="15" customHeight="1" x14ac:dyDescent="0.25">
      <c r="A4" s="375"/>
      <c r="B4" s="375"/>
      <c r="C4" s="375"/>
      <c r="D4" s="154"/>
      <c r="E4" s="157"/>
      <c r="F4" s="155"/>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row>
    <row r="5" spans="1:86" ht="20.25" x14ac:dyDescent="0.3">
      <c r="A5" s="158" t="s">
        <v>145</v>
      </c>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row>
    <row r="6" spans="1:86" ht="15.75" thickBot="1" x14ac:dyDescent="0.3">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row>
    <row r="7" spans="1:86" ht="15.75" thickBot="1" x14ac:dyDescent="0.3">
      <c r="A7" s="404" t="s">
        <v>159</v>
      </c>
      <c r="B7" s="405"/>
      <c r="C7" s="406"/>
    </row>
    <row r="8" spans="1:86" ht="137.25" customHeight="1" thickBot="1" x14ac:dyDescent="0.3">
      <c r="A8" s="407" t="s">
        <v>253</v>
      </c>
      <c r="B8" s="408"/>
      <c r="C8" s="409"/>
    </row>
    <row r="9" spans="1:86" ht="15" customHeight="1" x14ac:dyDescent="0.25">
      <c r="A9" s="189"/>
      <c r="B9" s="189"/>
      <c r="C9" s="189"/>
    </row>
    <row r="10" spans="1:86" ht="15" customHeight="1" thickBot="1" x14ac:dyDescent="0.3">
      <c r="A10" s="189"/>
      <c r="B10" s="189"/>
      <c r="C10" s="189"/>
      <c r="O10" s="154" t="s">
        <v>192</v>
      </c>
    </row>
    <row r="11" spans="1:86" ht="15" customHeight="1" x14ac:dyDescent="0.25">
      <c r="A11" s="416" t="s">
        <v>161</v>
      </c>
      <c r="B11" s="417"/>
      <c r="C11" s="189"/>
    </row>
    <row r="12" spans="1:86" ht="15.75" thickBot="1" x14ac:dyDescent="0.3">
      <c r="A12" s="240" t="s">
        <v>162</v>
      </c>
      <c r="B12" s="282">
        <f>IFERROR(IF(B26-B32&lt;0,0,B26-B32),0)</f>
        <v>0</v>
      </c>
    </row>
    <row r="13" spans="1:86" x14ac:dyDescent="0.25">
      <c r="A13" s="200"/>
      <c r="B13" s="283"/>
    </row>
    <row r="14" spans="1:86" x14ac:dyDescent="0.25">
      <c r="A14" s="243" t="s">
        <v>163</v>
      </c>
      <c r="B14" s="243"/>
      <c r="C14" s="243"/>
    </row>
    <row r="15" spans="1:86" x14ac:dyDescent="0.25">
      <c r="A15" s="169" t="s">
        <v>166</v>
      </c>
      <c r="B15" s="204"/>
      <c r="C15" s="108" t="s">
        <v>212</v>
      </c>
    </row>
    <row r="16" spans="1:86" x14ac:dyDescent="0.25">
      <c r="A16" s="169" t="s">
        <v>229</v>
      </c>
      <c r="B16" s="204"/>
      <c r="C16" s="108" t="s">
        <v>228</v>
      </c>
    </row>
    <row r="17" spans="1:8" x14ac:dyDescent="0.25">
      <c r="A17" s="169" t="s">
        <v>227</v>
      </c>
      <c r="B17" s="246"/>
      <c r="C17" s="108" t="s">
        <v>228</v>
      </c>
    </row>
    <row r="18" spans="1:8" x14ac:dyDescent="0.25">
      <c r="A18" s="169" t="s">
        <v>227</v>
      </c>
      <c r="B18" s="248" t="e">
        <f>B17/B16</f>
        <v>#DIV/0!</v>
      </c>
      <c r="C18" s="108" t="s">
        <v>168</v>
      </c>
    </row>
    <row r="19" spans="1:8" x14ac:dyDescent="0.25">
      <c r="A19" s="169" t="s">
        <v>230</v>
      </c>
      <c r="B19" s="284">
        <f>F19</f>
        <v>0</v>
      </c>
      <c r="C19" s="108" t="s">
        <v>225</v>
      </c>
      <c r="E19" s="109" t="s">
        <v>230</v>
      </c>
      <c r="F19" s="284"/>
      <c r="G19" s="108" t="s">
        <v>225</v>
      </c>
      <c r="H19" s="225" t="s">
        <v>254</v>
      </c>
    </row>
    <row r="20" spans="1:8" x14ac:dyDescent="0.25">
      <c r="A20" s="169" t="s">
        <v>231</v>
      </c>
      <c r="B20" s="249">
        <v>470</v>
      </c>
      <c r="C20" s="108" t="s">
        <v>232</v>
      </c>
    </row>
    <row r="21" spans="1:8" x14ac:dyDescent="0.25">
      <c r="A21" s="169" t="s">
        <v>233</v>
      </c>
      <c r="B21" s="285">
        <v>0.85</v>
      </c>
      <c r="C21" s="108" t="s">
        <v>168</v>
      </c>
    </row>
    <row r="22" spans="1:8" x14ac:dyDescent="0.25">
      <c r="A22" s="169" t="s">
        <v>177</v>
      </c>
      <c r="B22" s="253">
        <f>B19*B20*B21*SQRT(3)/1000</f>
        <v>0</v>
      </c>
      <c r="C22" s="108" t="s">
        <v>178</v>
      </c>
    </row>
    <row r="23" spans="1:8" x14ac:dyDescent="0.25">
      <c r="A23" s="197" t="s">
        <v>181</v>
      </c>
      <c r="B23" s="272"/>
      <c r="C23" s="108" t="s">
        <v>168</v>
      </c>
    </row>
    <row r="24" spans="1:8" x14ac:dyDescent="0.25">
      <c r="A24" s="197" t="s">
        <v>213</v>
      </c>
      <c r="B24" s="224">
        <f>'Lookup Tables'!E10</f>
        <v>8760</v>
      </c>
      <c r="C24" s="108" t="str">
        <f>'Lookup Tables'!F10</f>
        <v>hr/yr</v>
      </c>
    </row>
    <row r="25" spans="1:8" x14ac:dyDescent="0.25">
      <c r="A25" s="169" t="s">
        <v>183</v>
      </c>
      <c r="B25" s="257">
        <f>8760*B23</f>
        <v>0</v>
      </c>
      <c r="C25" s="108" t="s">
        <v>182</v>
      </c>
    </row>
    <row r="26" spans="1:8" x14ac:dyDescent="0.25">
      <c r="A26" s="169" t="s">
        <v>184</v>
      </c>
      <c r="B26" s="257">
        <f>B22*B25</f>
        <v>0</v>
      </c>
      <c r="C26" s="108" t="s">
        <v>185</v>
      </c>
    </row>
    <row r="28" spans="1:8" x14ac:dyDescent="0.25">
      <c r="A28" s="243" t="s">
        <v>187</v>
      </c>
      <c r="B28" s="243"/>
      <c r="C28" s="243"/>
    </row>
    <row r="29" spans="1:8" x14ac:dyDescent="0.25">
      <c r="A29" s="169" t="s">
        <v>177</v>
      </c>
      <c r="B29" s="262">
        <f>B22</f>
        <v>0</v>
      </c>
      <c r="C29" s="263" t="s">
        <v>178</v>
      </c>
    </row>
    <row r="30" spans="1:8" x14ac:dyDescent="0.25">
      <c r="A30" s="169" t="s">
        <v>181</v>
      </c>
      <c r="B30" s="272"/>
      <c r="C30" s="108" t="s">
        <v>168</v>
      </c>
    </row>
    <row r="31" spans="1:8" x14ac:dyDescent="0.25">
      <c r="A31" s="169" t="s">
        <v>183</v>
      </c>
      <c r="B31" s="257">
        <f>8760*B30</f>
        <v>0</v>
      </c>
      <c r="C31" s="108" t="s">
        <v>182</v>
      </c>
    </row>
    <row r="32" spans="1:8" x14ac:dyDescent="0.25">
      <c r="A32" s="169" t="s">
        <v>184</v>
      </c>
      <c r="B32" s="257">
        <f>B31*B29</f>
        <v>0</v>
      </c>
      <c r="C32" s="108" t="s">
        <v>185</v>
      </c>
    </row>
  </sheetData>
  <mergeCells count="4">
    <mergeCell ref="A1:C4"/>
    <mergeCell ref="A7:C7"/>
    <mergeCell ref="A8:C8"/>
    <mergeCell ref="A11:B1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D2497-1016-4CA6-904F-BC5A06846862}">
  <sheetPr codeName="Sheet16">
    <tabColor rgb="FF108D9A"/>
  </sheetPr>
  <dimension ref="A1:CH35"/>
  <sheetViews>
    <sheetView topLeftCell="A8" workbookViewId="0">
      <selection activeCell="B36" sqref="B36"/>
    </sheetView>
  </sheetViews>
  <sheetFormatPr defaultColWidth="9.140625" defaultRowHeight="15" x14ac:dyDescent="0.25"/>
  <cols>
    <col min="1" max="1" width="28.28515625" style="109" bestFit="1" customWidth="1"/>
    <col min="2" max="2" width="10.28515625" style="109" customWidth="1"/>
    <col min="3" max="3" width="13.140625" style="109" bestFit="1" customWidth="1"/>
    <col min="4" max="4" width="9.140625" style="109"/>
    <col min="5" max="5" width="17.42578125" style="109" customWidth="1"/>
    <col min="6" max="16384" width="9.140625" style="109"/>
  </cols>
  <sheetData>
    <row r="1" spans="1:86" ht="15" customHeight="1" x14ac:dyDescent="0.25">
      <c r="A1" s="375"/>
      <c r="B1" s="375"/>
      <c r="C1" s="375"/>
      <c r="D1" s="154"/>
      <c r="E1" s="155"/>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row>
    <row r="2" spans="1:86" ht="15" customHeight="1" x14ac:dyDescent="0.25">
      <c r="A2" s="375"/>
      <c r="B2" s="375"/>
      <c r="C2" s="375"/>
      <c r="D2" s="154"/>
      <c r="E2" s="156"/>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row>
    <row r="3" spans="1:86" ht="15" customHeight="1" x14ac:dyDescent="0.25">
      <c r="A3" s="375"/>
      <c r="B3" s="375"/>
      <c r="C3" s="375"/>
      <c r="D3" s="154"/>
      <c r="E3" s="157"/>
      <c r="F3" s="155"/>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row>
    <row r="4" spans="1:86" ht="15" customHeight="1" x14ac:dyDescent="0.25">
      <c r="A4" s="375"/>
      <c r="B4" s="375"/>
      <c r="C4" s="375"/>
      <c r="D4" s="154"/>
      <c r="E4" s="157"/>
      <c r="F4" s="155"/>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row>
    <row r="5" spans="1:86" ht="20.25" x14ac:dyDescent="0.3">
      <c r="A5" s="158" t="s">
        <v>255</v>
      </c>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row>
    <row r="6" spans="1:86" ht="15.75" thickBot="1" x14ac:dyDescent="0.3">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row>
    <row r="7" spans="1:86" x14ac:dyDescent="0.25">
      <c r="A7" s="410" t="s">
        <v>256</v>
      </c>
      <c r="B7" s="411"/>
      <c r="C7" s="412"/>
    </row>
    <row r="8" spans="1:86" ht="105.75" customHeight="1" thickBot="1" x14ac:dyDescent="0.3">
      <c r="A8" s="421" t="s">
        <v>257</v>
      </c>
      <c r="B8" s="422"/>
      <c r="C8" s="423"/>
    </row>
    <row r="9" spans="1:86" ht="15" customHeight="1" thickBot="1" x14ac:dyDescent="0.3">
      <c r="A9" s="286"/>
      <c r="B9" s="286"/>
      <c r="C9" s="286"/>
    </row>
    <row r="10" spans="1:86" ht="15" customHeight="1" x14ac:dyDescent="0.25">
      <c r="A10" s="424" t="s">
        <v>161</v>
      </c>
      <c r="B10" s="425"/>
      <c r="C10" s="286"/>
    </row>
    <row r="11" spans="1:86" ht="15.75" thickBot="1" x14ac:dyDescent="0.3">
      <c r="A11" s="240" t="s">
        <v>162</v>
      </c>
      <c r="B11" s="282">
        <f>IFERROR(IF(B24-B35&lt;0,0,B24-B35),0)</f>
        <v>0</v>
      </c>
      <c r="O11" s="154" t="s">
        <v>192</v>
      </c>
    </row>
    <row r="12" spans="1:86" x14ac:dyDescent="0.25">
      <c r="A12" s="200"/>
      <c r="B12" s="283"/>
    </row>
    <row r="13" spans="1:86" x14ac:dyDescent="0.25">
      <c r="A13" s="243" t="s">
        <v>163</v>
      </c>
      <c r="B13" s="243"/>
      <c r="C13" s="243"/>
    </row>
    <row r="14" spans="1:86" x14ac:dyDescent="0.25">
      <c r="A14" s="287" t="s">
        <v>166</v>
      </c>
      <c r="B14" s="288">
        <f>F14</f>
        <v>0</v>
      </c>
      <c r="C14" s="108" t="s">
        <v>212</v>
      </c>
      <c r="E14" s="109" t="s">
        <v>166</v>
      </c>
      <c r="F14" s="288"/>
      <c r="G14" s="109" t="s">
        <v>212</v>
      </c>
      <c r="H14" s="225" t="s">
        <v>258</v>
      </c>
    </row>
    <row r="15" spans="1:86" x14ac:dyDescent="0.25">
      <c r="A15" s="287" t="s">
        <v>259</v>
      </c>
      <c r="B15" s="207">
        <v>0.8</v>
      </c>
      <c r="C15" s="108" t="s">
        <v>168</v>
      </c>
    </row>
    <row r="16" spans="1:86" x14ac:dyDescent="0.25">
      <c r="A16" s="287" t="s">
        <v>176</v>
      </c>
      <c r="B16" s="171"/>
      <c r="C16" s="108" t="s">
        <v>168</v>
      </c>
    </row>
    <row r="17" spans="1:3" x14ac:dyDescent="0.25">
      <c r="A17" s="287" t="s">
        <v>174</v>
      </c>
      <c r="B17" s="210">
        <f>'Lookup Tables'!E16</f>
        <v>0.746</v>
      </c>
      <c r="C17" s="108" t="str">
        <f>'Lookup Tables'!F16</f>
        <v>kW/hp</v>
      </c>
    </row>
    <row r="18" spans="1:3" x14ac:dyDescent="0.25">
      <c r="A18" s="287" t="s">
        <v>177</v>
      </c>
      <c r="B18" s="253" t="e">
        <f>B14*B15/B16*B17</f>
        <v>#DIV/0!</v>
      </c>
      <c r="C18" s="108" t="s">
        <v>178</v>
      </c>
    </row>
    <row r="19" spans="1:3" x14ac:dyDescent="0.25">
      <c r="A19" s="287" t="s">
        <v>260</v>
      </c>
      <c r="B19" s="246"/>
      <c r="C19" s="108" t="s">
        <v>261</v>
      </c>
    </row>
    <row r="20" spans="1:3" x14ac:dyDescent="0.25">
      <c r="A20" s="287" t="str">
        <f>'Lookup Tables'!D9</f>
        <v>Day</v>
      </c>
      <c r="B20" s="177">
        <f>'Lookup Tables'!E9</f>
        <v>1440</v>
      </c>
      <c r="C20" s="108" t="str">
        <f>'Lookup Tables'!F9</f>
        <v>min/day</v>
      </c>
    </row>
    <row r="21" spans="1:3" x14ac:dyDescent="0.25">
      <c r="A21" s="287" t="s">
        <v>181</v>
      </c>
      <c r="B21" s="289">
        <f>B19/B20</f>
        <v>0</v>
      </c>
      <c r="C21" s="108" t="s">
        <v>168</v>
      </c>
    </row>
    <row r="22" spans="1:3" x14ac:dyDescent="0.25">
      <c r="A22" s="287" t="str">
        <f>'Lookup Tables'!D10</f>
        <v>Year</v>
      </c>
      <c r="B22" s="177">
        <f>'Lookup Tables'!E10</f>
        <v>8760</v>
      </c>
      <c r="C22" s="108" t="str">
        <f>'Lookup Tables'!F10</f>
        <v>hr/yr</v>
      </c>
    </row>
    <row r="23" spans="1:3" x14ac:dyDescent="0.25">
      <c r="A23" s="169" t="s">
        <v>183</v>
      </c>
      <c r="B23" s="257">
        <f>B22*B21</f>
        <v>0</v>
      </c>
      <c r="C23" s="108" t="s">
        <v>182</v>
      </c>
    </row>
    <row r="24" spans="1:3" x14ac:dyDescent="0.25">
      <c r="A24" s="169" t="s">
        <v>184</v>
      </c>
      <c r="B24" s="257" t="str">
        <f>IFERROR(B23*B18,"")</f>
        <v/>
      </c>
      <c r="C24" s="108" t="s">
        <v>185</v>
      </c>
    </row>
    <row r="25" spans="1:3" x14ac:dyDescent="0.25">
      <c r="A25" s="200"/>
      <c r="B25" s="260"/>
    </row>
    <row r="26" spans="1:3" x14ac:dyDescent="0.25">
      <c r="A26" s="273" t="s">
        <v>187</v>
      </c>
      <c r="B26" s="243"/>
      <c r="C26" s="243"/>
    </row>
    <row r="27" spans="1:3" x14ac:dyDescent="0.25">
      <c r="A27" s="287" t="s">
        <v>166</v>
      </c>
      <c r="B27" s="290">
        <f>B14</f>
        <v>0</v>
      </c>
      <c r="C27" s="108" t="s">
        <v>212</v>
      </c>
    </row>
    <row r="28" spans="1:3" x14ac:dyDescent="0.25">
      <c r="A28" s="287" t="s">
        <v>259</v>
      </c>
      <c r="B28" s="248">
        <f>B15</f>
        <v>0.8</v>
      </c>
      <c r="C28" s="108" t="s">
        <v>168</v>
      </c>
    </row>
    <row r="29" spans="1:3" x14ac:dyDescent="0.25">
      <c r="A29" s="287" t="s">
        <v>176</v>
      </c>
      <c r="B29" s="274">
        <f>B16</f>
        <v>0</v>
      </c>
      <c r="C29" s="108" t="s">
        <v>168</v>
      </c>
    </row>
    <row r="30" spans="1:3" x14ac:dyDescent="0.25">
      <c r="A30" s="287" t="s">
        <v>174</v>
      </c>
      <c r="B30" s="291">
        <f>'Lookup Tables'!E16</f>
        <v>0.746</v>
      </c>
      <c r="C30" s="108" t="str">
        <f>'Lookup Tables'!F16</f>
        <v>kW/hp</v>
      </c>
    </row>
    <row r="31" spans="1:3" x14ac:dyDescent="0.25">
      <c r="A31" s="287" t="s">
        <v>262</v>
      </c>
      <c r="B31" s="253" t="e">
        <f>B27*B28/B29*B30</f>
        <v>#DIV/0!</v>
      </c>
      <c r="C31" s="108" t="s">
        <v>178</v>
      </c>
    </row>
    <row r="32" spans="1:3" x14ac:dyDescent="0.25">
      <c r="A32" s="287" t="s">
        <v>260</v>
      </c>
      <c r="B32" s="246"/>
      <c r="C32" s="108" t="s">
        <v>261</v>
      </c>
    </row>
    <row r="33" spans="1:3" x14ac:dyDescent="0.25">
      <c r="A33" s="287" t="s">
        <v>181</v>
      </c>
      <c r="B33" s="289">
        <f>B32/B20</f>
        <v>0</v>
      </c>
      <c r="C33" s="108" t="s">
        <v>168</v>
      </c>
    </row>
    <row r="34" spans="1:3" x14ac:dyDescent="0.25">
      <c r="A34" s="169" t="s">
        <v>183</v>
      </c>
      <c r="B34" s="257">
        <f>B33*B22</f>
        <v>0</v>
      </c>
      <c r="C34" s="108" t="s">
        <v>182</v>
      </c>
    </row>
    <row r="35" spans="1:3" x14ac:dyDescent="0.25">
      <c r="A35" s="169" t="s">
        <v>184</v>
      </c>
      <c r="B35" s="257" t="str">
        <f>IFERROR(B34*B31,"")</f>
        <v/>
      </c>
      <c r="C35" s="108" t="s">
        <v>185</v>
      </c>
    </row>
  </sheetData>
  <mergeCells count="4">
    <mergeCell ref="A1:C4"/>
    <mergeCell ref="A7:C7"/>
    <mergeCell ref="A8:C8"/>
    <mergeCell ref="A10:B10"/>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A3FC4-7F1D-4D99-AB45-17BB110C8E38}">
  <sheetPr codeName="Sheet12">
    <tabColor rgb="FF108D9A"/>
  </sheetPr>
  <dimension ref="A1:CH85"/>
  <sheetViews>
    <sheetView topLeftCell="A8" workbookViewId="0">
      <selection activeCell="E34" sqref="E34"/>
    </sheetView>
  </sheetViews>
  <sheetFormatPr defaultColWidth="9.140625" defaultRowHeight="15" x14ac:dyDescent="0.25"/>
  <cols>
    <col min="1" max="1" width="40.7109375" style="109" customWidth="1"/>
    <col min="2" max="2" width="16" style="109" customWidth="1"/>
    <col min="3" max="3" width="14.85546875" style="109" customWidth="1"/>
    <col min="4" max="4" width="6.5703125" style="109" customWidth="1"/>
    <col min="5" max="5" width="22.140625" style="109" customWidth="1"/>
    <col min="6" max="6" width="12.7109375" style="109" customWidth="1"/>
    <col min="7" max="7" width="22" style="109" customWidth="1"/>
    <col min="8" max="8" width="28.85546875" style="109" bestFit="1" customWidth="1"/>
    <col min="9" max="16384" width="9.140625" style="109"/>
  </cols>
  <sheetData>
    <row r="1" spans="1:86" ht="15" customHeight="1" x14ac:dyDescent="0.25">
      <c r="A1" s="375"/>
      <c r="B1" s="375"/>
      <c r="C1" s="375"/>
      <c r="D1" s="154"/>
      <c r="E1" s="155"/>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row>
    <row r="2" spans="1:86" ht="15" customHeight="1" x14ac:dyDescent="0.25">
      <c r="A2" s="375"/>
      <c r="B2" s="375"/>
      <c r="C2" s="375"/>
      <c r="D2" s="154"/>
      <c r="E2" s="156"/>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row>
    <row r="3" spans="1:86" ht="15" customHeight="1" x14ac:dyDescent="0.25">
      <c r="A3" s="375"/>
      <c r="B3" s="375"/>
      <c r="C3" s="375"/>
      <c r="D3" s="154"/>
      <c r="E3" s="157"/>
      <c r="F3" s="155"/>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row>
    <row r="4" spans="1:86" ht="15" customHeight="1" x14ac:dyDescent="0.25">
      <c r="A4" s="375"/>
      <c r="B4" s="375"/>
      <c r="C4" s="375"/>
      <c r="D4" s="154"/>
      <c r="E4" s="157"/>
      <c r="F4" s="155"/>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row>
    <row r="5" spans="1:86" ht="20.25" x14ac:dyDescent="0.3">
      <c r="A5" s="158" t="s">
        <v>149</v>
      </c>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row>
    <row r="6" spans="1:86" ht="15.75" thickBot="1" x14ac:dyDescent="0.3">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row>
    <row r="7" spans="1:86" x14ac:dyDescent="0.25">
      <c r="A7" s="394" t="s">
        <v>159</v>
      </c>
      <c r="B7" s="395"/>
      <c r="C7" s="396"/>
      <c r="D7" s="193"/>
      <c r="E7" s="193"/>
      <c r="F7" s="193"/>
      <c r="G7" s="193"/>
      <c r="H7" s="109" t="s">
        <v>263</v>
      </c>
    </row>
    <row r="8" spans="1:86" ht="107.25" customHeight="1" thickBot="1" x14ac:dyDescent="0.3">
      <c r="A8" s="426" t="s">
        <v>264</v>
      </c>
      <c r="B8" s="427"/>
      <c r="C8" s="428"/>
      <c r="D8" s="193"/>
      <c r="E8" s="193"/>
      <c r="F8" s="193"/>
      <c r="G8" s="193"/>
    </row>
    <row r="9" spans="1:86" ht="15" customHeight="1" thickBot="1" x14ac:dyDescent="0.3">
      <c r="A9" s="292"/>
      <c r="B9" s="292"/>
      <c r="C9" s="292"/>
      <c r="D9" s="193"/>
      <c r="E9" s="293"/>
      <c r="F9" s="193"/>
      <c r="G9" s="193"/>
    </row>
    <row r="10" spans="1:86" ht="15" customHeight="1" x14ac:dyDescent="0.25">
      <c r="A10" s="429" t="s">
        <v>265</v>
      </c>
      <c r="B10" s="430"/>
      <c r="C10" s="292"/>
      <c r="D10" s="193"/>
      <c r="E10" s="293"/>
      <c r="F10" s="193"/>
      <c r="G10" s="193"/>
    </row>
    <row r="11" spans="1:86" ht="15.75" thickBot="1" x14ac:dyDescent="0.3">
      <c r="A11" s="294" t="s">
        <v>162</v>
      </c>
      <c r="B11" s="295">
        <f>IFERROR(IF(B28-B34&lt;0,0,B28-B34),0)</f>
        <v>0</v>
      </c>
      <c r="C11" s="193"/>
      <c r="D11" s="193"/>
    </row>
    <row r="12" spans="1:86" x14ac:dyDescent="0.25">
      <c r="A12" s="296"/>
      <c r="B12" s="297"/>
      <c r="C12" s="193"/>
      <c r="D12" s="193"/>
      <c r="E12" s="193"/>
      <c r="F12" s="193"/>
      <c r="G12" s="193"/>
    </row>
    <row r="13" spans="1:86" x14ac:dyDescent="0.25">
      <c r="A13" s="298" t="s">
        <v>163</v>
      </c>
      <c r="B13" s="298"/>
      <c r="C13" s="298"/>
      <c r="D13" s="193"/>
      <c r="E13" s="193"/>
      <c r="F13" s="193"/>
      <c r="G13" s="193"/>
    </row>
    <row r="14" spans="1:86" x14ac:dyDescent="0.25">
      <c r="A14" s="299" t="s">
        <v>17</v>
      </c>
      <c r="B14" s="299" t="s">
        <v>266</v>
      </c>
      <c r="C14" s="299" t="s">
        <v>267</v>
      </c>
      <c r="D14" s="193"/>
      <c r="E14" s="193"/>
      <c r="F14" s="193"/>
      <c r="G14" s="193"/>
    </row>
    <row r="15" spans="1:86" x14ac:dyDescent="0.25">
      <c r="A15" s="197" t="s">
        <v>268</v>
      </c>
      <c r="B15" s="203">
        <f>F81</f>
        <v>0</v>
      </c>
      <c r="C15" s="199" t="s">
        <v>408</v>
      </c>
      <c r="D15" s="193"/>
      <c r="E15" s="194" t="s">
        <v>269</v>
      </c>
      <c r="F15" s="300"/>
      <c r="G15" s="109" t="s">
        <v>168</v>
      </c>
      <c r="H15" s="225" t="s">
        <v>270</v>
      </c>
    </row>
    <row r="16" spans="1:86" x14ac:dyDescent="0.25">
      <c r="A16" s="301" t="s">
        <v>271</v>
      </c>
      <c r="B16" s="300">
        <f>F15</f>
        <v>0</v>
      </c>
      <c r="C16" s="199" t="s">
        <v>168</v>
      </c>
      <c r="D16" s="193"/>
      <c r="E16" s="194"/>
      <c r="F16" s="193"/>
      <c r="G16" s="193"/>
    </row>
    <row r="17" spans="1:7" x14ac:dyDescent="0.25">
      <c r="A17" s="197" t="s">
        <v>272</v>
      </c>
      <c r="B17" s="203">
        <f>F68</f>
        <v>0</v>
      </c>
      <c r="C17" s="199" t="s">
        <v>273</v>
      </c>
      <c r="D17" s="193"/>
      <c r="E17" s="194"/>
      <c r="F17" s="193"/>
      <c r="G17" s="193"/>
    </row>
    <row r="18" spans="1:7" x14ac:dyDescent="0.25">
      <c r="A18" s="197" t="s">
        <v>274</v>
      </c>
      <c r="B18" s="203">
        <f>F69</f>
        <v>0</v>
      </c>
      <c r="C18" s="199" t="s">
        <v>275</v>
      </c>
      <c r="D18" s="193"/>
      <c r="E18" s="194"/>
      <c r="F18" s="193"/>
      <c r="G18" s="193"/>
    </row>
    <row r="19" spans="1:7" x14ac:dyDescent="0.25">
      <c r="A19" s="197" t="s">
        <v>276</v>
      </c>
      <c r="B19" s="203">
        <f>F70</f>
        <v>0</v>
      </c>
      <c r="C19" s="199" t="s">
        <v>277</v>
      </c>
      <c r="D19" s="193"/>
      <c r="E19" s="194"/>
      <c r="F19" s="193"/>
      <c r="G19" s="193"/>
    </row>
    <row r="20" spans="1:7" x14ac:dyDescent="0.25">
      <c r="A20" s="197" t="s">
        <v>278</v>
      </c>
      <c r="B20" s="199">
        <f>B17*B18*B19</f>
        <v>0</v>
      </c>
      <c r="C20" s="199" t="s">
        <v>279</v>
      </c>
      <c r="D20" s="193"/>
      <c r="E20" s="194"/>
      <c r="F20" s="193"/>
      <c r="G20" s="193"/>
    </row>
    <row r="21" spans="1:7" x14ac:dyDescent="0.25">
      <c r="A21" s="197" t="s">
        <v>280</v>
      </c>
      <c r="B21" s="203"/>
      <c r="C21" s="199" t="s">
        <v>281</v>
      </c>
      <c r="D21" s="193"/>
      <c r="E21" s="194"/>
      <c r="F21" s="193"/>
      <c r="G21" s="193"/>
    </row>
    <row r="22" spans="1:7" x14ac:dyDescent="0.25">
      <c r="A22" s="197" t="s">
        <v>282</v>
      </c>
      <c r="B22" s="199">
        <f>B17*B18*B21</f>
        <v>0</v>
      </c>
      <c r="C22" s="199" t="s">
        <v>279</v>
      </c>
      <c r="D22" s="193"/>
      <c r="E22" s="194"/>
      <c r="F22" s="193"/>
      <c r="G22" s="193"/>
    </row>
    <row r="23" spans="1:7" x14ac:dyDescent="0.25">
      <c r="A23" s="197" t="str">
        <f>'Lookup Tables'!D10</f>
        <v>Year</v>
      </c>
      <c r="B23" s="177">
        <f>'Lookup Tables'!E10</f>
        <v>8760</v>
      </c>
      <c r="C23" s="199" t="str">
        <f>'Lookup Tables'!F10</f>
        <v>hr/yr</v>
      </c>
      <c r="D23" s="193"/>
      <c r="E23" s="194"/>
      <c r="F23" s="193"/>
      <c r="G23" s="193"/>
    </row>
    <row r="24" spans="1:7" x14ac:dyDescent="0.25">
      <c r="A24" s="197" t="s">
        <v>283</v>
      </c>
      <c r="B24" s="300"/>
      <c r="C24" s="199" t="s">
        <v>168</v>
      </c>
      <c r="D24" s="193"/>
      <c r="E24" s="194"/>
      <c r="F24" s="193"/>
      <c r="G24" s="193"/>
    </row>
    <row r="25" spans="1:7" x14ac:dyDescent="0.25">
      <c r="A25" s="197" t="s">
        <v>183</v>
      </c>
      <c r="B25" s="302">
        <f>B23*B24</f>
        <v>0</v>
      </c>
      <c r="C25" s="199" t="s">
        <v>182</v>
      </c>
      <c r="D25" s="193"/>
      <c r="E25" s="194" t="s">
        <v>284</v>
      </c>
      <c r="F25" s="303"/>
      <c r="G25" s="193" t="s">
        <v>168</v>
      </c>
    </row>
    <row r="26" spans="1:7" x14ac:dyDescent="0.25">
      <c r="A26" s="197" t="s">
        <v>285</v>
      </c>
      <c r="B26" s="304">
        <f>F45</f>
        <v>0</v>
      </c>
      <c r="C26" s="199" t="s">
        <v>168</v>
      </c>
      <c r="D26" s="193"/>
      <c r="E26" s="194"/>
      <c r="F26" s="193"/>
      <c r="G26" s="193"/>
    </row>
    <row r="27" spans="1:7" x14ac:dyDescent="0.25">
      <c r="A27" s="197" t="s">
        <v>177</v>
      </c>
      <c r="B27" s="211">
        <f>B26*B22*B15/1000</f>
        <v>0</v>
      </c>
      <c r="C27" s="199" t="s">
        <v>178</v>
      </c>
      <c r="D27" s="193"/>
      <c r="E27" s="200"/>
    </row>
    <row r="28" spans="1:7" x14ac:dyDescent="0.25">
      <c r="A28" s="197" t="s">
        <v>184</v>
      </c>
      <c r="B28" s="201">
        <f>B27*B25</f>
        <v>0</v>
      </c>
      <c r="C28" s="199" t="s">
        <v>185</v>
      </c>
      <c r="D28" s="193"/>
      <c r="E28" s="194"/>
      <c r="F28" s="193"/>
      <c r="G28" s="193"/>
    </row>
    <row r="29" spans="1:7" x14ac:dyDescent="0.25">
      <c r="A29" s="193"/>
      <c r="B29" s="193"/>
      <c r="C29" s="193"/>
      <c r="D29" s="193"/>
      <c r="E29" s="194"/>
      <c r="F29" s="193"/>
      <c r="G29" s="193"/>
    </row>
    <row r="30" spans="1:7" x14ac:dyDescent="0.25">
      <c r="A30" s="236" t="s">
        <v>187</v>
      </c>
      <c r="B30" s="196"/>
      <c r="C30" s="196"/>
      <c r="D30" s="193"/>
      <c r="E30" s="194"/>
      <c r="F30" s="193"/>
      <c r="G30" s="193"/>
    </row>
    <row r="31" spans="1:7" x14ac:dyDescent="0.25">
      <c r="A31" s="261" t="s">
        <v>17</v>
      </c>
      <c r="B31" s="261" t="s">
        <v>266</v>
      </c>
      <c r="C31" s="261" t="s">
        <v>267</v>
      </c>
      <c r="D31" s="193"/>
      <c r="E31" s="194"/>
      <c r="F31" s="193"/>
      <c r="G31" s="193"/>
    </row>
    <row r="32" spans="1:7" x14ac:dyDescent="0.25">
      <c r="A32" s="197" t="s">
        <v>271</v>
      </c>
      <c r="B32" s="305">
        <f>F25</f>
        <v>0</v>
      </c>
      <c r="C32" s="199" t="s">
        <v>168</v>
      </c>
      <c r="D32" s="193"/>
      <c r="E32" s="194"/>
      <c r="F32" s="193"/>
      <c r="G32" s="193"/>
    </row>
    <row r="33" spans="1:8" x14ac:dyDescent="0.25">
      <c r="A33" s="197" t="s">
        <v>22</v>
      </c>
      <c r="B33" s="237" t="e">
        <f>(B32-B16)/B16</f>
        <v>#DIV/0!</v>
      </c>
      <c r="C33" s="199" t="s">
        <v>168</v>
      </c>
      <c r="D33" s="193"/>
      <c r="E33" s="194"/>
      <c r="F33" s="193"/>
      <c r="G33" s="193"/>
    </row>
    <row r="34" spans="1:8" x14ac:dyDescent="0.25">
      <c r="A34" s="197" t="s">
        <v>184</v>
      </c>
      <c r="B34" s="201" t="str">
        <f>IFERROR((1-B33)*B28,"")</f>
        <v/>
      </c>
      <c r="C34" s="199" t="s">
        <v>185</v>
      </c>
      <c r="D34" s="193"/>
      <c r="E34" s="194"/>
      <c r="F34" s="193"/>
      <c r="G34" s="193"/>
    </row>
    <row r="35" spans="1:8" x14ac:dyDescent="0.25">
      <c r="A35" s="193"/>
      <c r="B35" s="193"/>
      <c r="C35" s="193"/>
      <c r="D35" s="193"/>
      <c r="E35" s="194"/>
      <c r="F35" s="193"/>
      <c r="G35" s="193"/>
    </row>
    <row r="36" spans="1:8" x14ac:dyDescent="0.25">
      <c r="A36" s="193"/>
      <c r="B36" s="193"/>
      <c r="C36" s="193"/>
      <c r="D36" s="193"/>
      <c r="E36" s="194"/>
      <c r="F36" s="193"/>
      <c r="G36" s="193"/>
    </row>
    <row r="37" spans="1:8" x14ac:dyDescent="0.25">
      <c r="A37" s="193"/>
      <c r="B37" s="193"/>
      <c r="C37" s="193"/>
      <c r="D37" s="193"/>
      <c r="E37" s="194"/>
      <c r="F37" s="193"/>
      <c r="G37" s="193"/>
    </row>
    <row r="38" spans="1:8" x14ac:dyDescent="0.25">
      <c r="A38" s="193"/>
      <c r="B38" s="193"/>
      <c r="C38" s="193"/>
      <c r="D38" s="193"/>
      <c r="E38" s="194"/>
      <c r="F38" s="193"/>
      <c r="G38" s="193"/>
    </row>
    <row r="39" spans="1:8" x14ac:dyDescent="0.25">
      <c r="A39" s="193"/>
      <c r="B39" s="193"/>
      <c r="C39" s="193"/>
      <c r="D39" s="193"/>
      <c r="E39" s="194"/>
      <c r="F39" s="193"/>
      <c r="G39" s="193"/>
    </row>
    <row r="40" spans="1:8" x14ac:dyDescent="0.25">
      <c r="A40" s="193"/>
      <c r="B40" s="193"/>
      <c r="C40" s="193"/>
      <c r="D40" s="193"/>
      <c r="E40" s="194"/>
      <c r="F40" s="193"/>
      <c r="G40" s="193"/>
    </row>
    <row r="41" spans="1:8" x14ac:dyDescent="0.25">
      <c r="A41" s="193"/>
      <c r="B41" s="193"/>
      <c r="C41" s="193"/>
      <c r="D41" s="193"/>
      <c r="E41" s="194"/>
      <c r="F41" s="193"/>
      <c r="G41" s="193"/>
    </row>
    <row r="42" spans="1:8" x14ac:dyDescent="0.25">
      <c r="A42" s="193"/>
      <c r="B42" s="193"/>
      <c r="C42" s="193"/>
      <c r="D42" s="193"/>
      <c r="E42" s="194"/>
      <c r="F42" s="193"/>
      <c r="G42" s="193"/>
    </row>
    <row r="43" spans="1:8" x14ac:dyDescent="0.25">
      <c r="A43" s="193"/>
      <c r="B43" s="193"/>
      <c r="C43" s="193"/>
      <c r="D43" s="193"/>
      <c r="E43" s="194"/>
      <c r="F43" s="193"/>
      <c r="G43" s="193"/>
    </row>
    <row r="44" spans="1:8" x14ac:dyDescent="0.25">
      <c r="A44" s="193"/>
      <c r="B44" s="193"/>
      <c r="C44" s="193"/>
      <c r="D44" s="193"/>
      <c r="E44" s="194"/>
      <c r="F44" s="193"/>
      <c r="G44" s="193"/>
    </row>
    <row r="45" spans="1:8" x14ac:dyDescent="0.25">
      <c r="A45" s="193"/>
      <c r="B45" s="193"/>
      <c r="C45" s="193"/>
      <c r="D45" s="193"/>
      <c r="E45" s="194" t="s">
        <v>177</v>
      </c>
      <c r="F45" s="304"/>
      <c r="G45" s="109" t="s">
        <v>168</v>
      </c>
      <c r="H45" s="225" t="s">
        <v>286</v>
      </c>
    </row>
    <row r="46" spans="1:8" x14ac:dyDescent="0.25">
      <c r="A46" s="193"/>
      <c r="B46" s="193"/>
      <c r="C46" s="193"/>
      <c r="D46" s="193"/>
      <c r="E46" s="194"/>
      <c r="F46" s="193"/>
      <c r="G46" s="193"/>
    </row>
    <row r="47" spans="1:8" x14ac:dyDescent="0.25">
      <c r="A47" s="193"/>
      <c r="B47" s="193"/>
      <c r="C47" s="193"/>
      <c r="D47" s="193"/>
      <c r="E47" s="194"/>
      <c r="F47" s="193"/>
      <c r="G47" s="193"/>
    </row>
    <row r="48" spans="1:8" x14ac:dyDescent="0.25">
      <c r="A48" s="193"/>
      <c r="B48" s="193"/>
      <c r="C48" s="193"/>
      <c r="D48" s="193"/>
      <c r="E48" s="194"/>
      <c r="F48" s="193"/>
      <c r="G48" s="193"/>
    </row>
    <row r="49" spans="1:7" x14ac:dyDescent="0.25">
      <c r="A49" s="193"/>
      <c r="B49" s="193"/>
      <c r="C49" s="193"/>
      <c r="D49" s="193"/>
      <c r="E49" s="194"/>
      <c r="F49" s="193"/>
      <c r="G49" s="193"/>
    </row>
    <row r="50" spans="1:7" x14ac:dyDescent="0.25">
      <c r="A50" s="193"/>
      <c r="B50" s="193"/>
      <c r="C50" s="193"/>
      <c r="D50" s="193"/>
      <c r="E50" s="194"/>
      <c r="F50" s="193"/>
      <c r="G50" s="193"/>
    </row>
    <row r="51" spans="1:7" x14ac:dyDescent="0.25">
      <c r="A51" s="193"/>
      <c r="B51" s="193"/>
      <c r="C51" s="193"/>
      <c r="D51" s="193"/>
      <c r="E51" s="194"/>
      <c r="F51" s="193"/>
      <c r="G51" s="193"/>
    </row>
    <row r="52" spans="1:7" x14ac:dyDescent="0.25">
      <c r="A52" s="193"/>
      <c r="B52" s="193"/>
      <c r="C52" s="193"/>
      <c r="D52" s="193"/>
      <c r="E52" s="194"/>
      <c r="F52" s="193"/>
      <c r="G52" s="193"/>
    </row>
    <row r="53" spans="1:7" x14ac:dyDescent="0.25">
      <c r="A53" s="193"/>
      <c r="B53" s="193"/>
      <c r="C53" s="193"/>
      <c r="D53" s="193"/>
      <c r="E53" s="194"/>
      <c r="F53" s="193"/>
      <c r="G53" s="193"/>
    </row>
    <row r="54" spans="1:7" x14ac:dyDescent="0.25">
      <c r="A54" s="193"/>
      <c r="B54" s="193"/>
      <c r="C54" s="193"/>
      <c r="D54" s="193"/>
      <c r="E54" s="194"/>
      <c r="F54" s="193"/>
      <c r="G54" s="193"/>
    </row>
    <row r="55" spans="1:7" x14ac:dyDescent="0.25">
      <c r="A55" s="193"/>
      <c r="B55" s="193"/>
      <c r="C55" s="193"/>
      <c r="D55" s="193"/>
      <c r="E55" s="194"/>
      <c r="F55" s="193"/>
      <c r="G55" s="193"/>
    </row>
    <row r="56" spans="1:7" x14ac:dyDescent="0.25">
      <c r="A56" s="193"/>
      <c r="B56" s="193"/>
      <c r="C56" s="193"/>
      <c r="D56" s="193"/>
      <c r="E56" s="194"/>
      <c r="F56" s="193"/>
      <c r="G56" s="193"/>
    </row>
    <row r="57" spans="1:7" x14ac:dyDescent="0.25">
      <c r="A57" s="193"/>
      <c r="B57" s="193"/>
      <c r="C57" s="193"/>
      <c r="D57" s="193"/>
      <c r="E57" s="194"/>
      <c r="F57" s="193"/>
      <c r="G57" s="193"/>
    </row>
    <row r="58" spans="1:7" x14ac:dyDescent="0.25">
      <c r="A58" s="193"/>
      <c r="B58" s="193"/>
      <c r="C58" s="193"/>
      <c r="D58" s="193"/>
      <c r="E58" s="194"/>
      <c r="F58" s="193"/>
      <c r="G58" s="193"/>
    </row>
    <row r="59" spans="1:7" x14ac:dyDescent="0.25">
      <c r="A59" s="193"/>
      <c r="B59" s="193"/>
      <c r="C59" s="193"/>
      <c r="D59" s="193"/>
      <c r="E59" s="194"/>
      <c r="F59" s="193"/>
      <c r="G59" s="193"/>
    </row>
    <row r="60" spans="1:7" x14ac:dyDescent="0.25">
      <c r="A60" s="193"/>
      <c r="B60" s="193"/>
      <c r="C60" s="193"/>
      <c r="D60" s="193"/>
      <c r="E60" s="194"/>
      <c r="F60" s="193"/>
      <c r="G60" s="193"/>
    </row>
    <row r="61" spans="1:7" x14ac:dyDescent="0.25">
      <c r="A61" s="193"/>
      <c r="B61" s="193"/>
      <c r="C61" s="193"/>
      <c r="D61" s="193"/>
      <c r="E61" s="194"/>
      <c r="F61" s="193"/>
      <c r="G61" s="193"/>
    </row>
    <row r="62" spans="1:7" x14ac:dyDescent="0.25">
      <c r="A62" s="193"/>
      <c r="B62" s="193"/>
      <c r="C62" s="193"/>
      <c r="D62" s="193"/>
      <c r="E62" s="194"/>
      <c r="F62" s="193"/>
      <c r="G62" s="193"/>
    </row>
    <row r="63" spans="1:7" x14ac:dyDescent="0.25">
      <c r="A63" s="193"/>
      <c r="B63" s="193"/>
      <c r="C63" s="193"/>
      <c r="D63" s="193"/>
      <c r="E63" s="194"/>
      <c r="F63" s="193"/>
      <c r="G63" s="193"/>
    </row>
    <row r="64" spans="1:7" x14ac:dyDescent="0.25">
      <c r="A64" s="193"/>
      <c r="B64" s="193"/>
      <c r="C64" s="193"/>
      <c r="D64" s="193"/>
      <c r="E64" s="194"/>
      <c r="F64" s="193"/>
      <c r="G64" s="193"/>
    </row>
    <row r="65" spans="1:8" x14ac:dyDescent="0.25">
      <c r="A65" s="193"/>
      <c r="B65" s="193"/>
      <c r="C65" s="193"/>
      <c r="D65" s="193"/>
      <c r="E65" s="194"/>
      <c r="F65" s="193"/>
      <c r="G65" s="193"/>
    </row>
    <row r="66" spans="1:8" x14ac:dyDescent="0.25">
      <c r="A66" s="193"/>
      <c r="B66" s="193"/>
      <c r="C66" s="193"/>
      <c r="D66" s="193"/>
      <c r="E66" s="194"/>
      <c r="F66" s="193"/>
      <c r="G66" s="193"/>
    </row>
    <row r="67" spans="1:8" x14ac:dyDescent="0.25">
      <c r="A67" s="193"/>
      <c r="B67" s="193"/>
      <c r="C67" s="193"/>
      <c r="D67" s="193"/>
      <c r="E67" s="194"/>
      <c r="F67" s="193"/>
      <c r="G67" s="193"/>
    </row>
    <row r="68" spans="1:8" x14ac:dyDescent="0.25">
      <c r="A68" s="193"/>
      <c r="B68" s="193"/>
      <c r="C68" s="193"/>
      <c r="E68" s="200" t="s">
        <v>272</v>
      </c>
      <c r="F68" s="304"/>
      <c r="G68" s="306" t="s">
        <v>273</v>
      </c>
      <c r="H68" s="225" t="s">
        <v>287</v>
      </c>
    </row>
    <row r="69" spans="1:8" x14ac:dyDescent="0.25">
      <c r="A69" s="193"/>
      <c r="B69" s="193"/>
      <c r="C69" s="193"/>
      <c r="E69" s="200" t="s">
        <v>274</v>
      </c>
      <c r="F69" s="304"/>
      <c r="G69" s="306" t="s">
        <v>275</v>
      </c>
    </row>
    <row r="70" spans="1:8" x14ac:dyDescent="0.25">
      <c r="A70" s="193"/>
      <c r="B70" s="193"/>
      <c r="C70" s="193"/>
      <c r="E70" s="200" t="s">
        <v>276</v>
      </c>
      <c r="F70" s="304"/>
      <c r="G70" s="306" t="s">
        <v>288</v>
      </c>
    </row>
    <row r="71" spans="1:8" x14ac:dyDescent="0.25">
      <c r="A71" s="193"/>
      <c r="B71" s="193"/>
      <c r="C71" s="193"/>
      <c r="D71" s="193"/>
      <c r="E71" s="194"/>
      <c r="F71" s="193"/>
      <c r="G71" s="193"/>
    </row>
    <row r="72" spans="1:8" x14ac:dyDescent="0.25">
      <c r="A72" s="193"/>
      <c r="B72" s="193"/>
      <c r="C72" s="193"/>
      <c r="D72" s="193"/>
      <c r="E72" s="194"/>
      <c r="F72" s="193"/>
      <c r="G72" s="193"/>
    </row>
    <row r="73" spans="1:8" x14ac:dyDescent="0.25">
      <c r="A73" s="193"/>
      <c r="B73" s="193"/>
      <c r="C73" s="193"/>
      <c r="D73" s="193"/>
      <c r="E73" s="194"/>
      <c r="F73" s="193"/>
      <c r="G73" s="193"/>
    </row>
    <row r="74" spans="1:8" x14ac:dyDescent="0.25">
      <c r="A74" s="193"/>
      <c r="B74" s="193"/>
      <c r="C74" s="193"/>
      <c r="D74" s="193"/>
      <c r="E74" s="194"/>
      <c r="F74" s="193"/>
      <c r="G74" s="193"/>
    </row>
    <row r="75" spans="1:8" x14ac:dyDescent="0.25">
      <c r="A75" s="193"/>
      <c r="B75" s="193"/>
      <c r="C75" s="193"/>
      <c r="D75" s="193"/>
      <c r="E75" s="194"/>
      <c r="F75" s="193"/>
      <c r="G75" s="193"/>
    </row>
    <row r="76" spans="1:8" x14ac:dyDescent="0.25">
      <c r="A76" s="193"/>
      <c r="B76" s="193"/>
      <c r="C76" s="193"/>
      <c r="D76" s="193"/>
      <c r="E76" s="194"/>
      <c r="F76" s="193"/>
      <c r="G76" s="193"/>
    </row>
    <row r="77" spans="1:8" x14ac:dyDescent="0.25">
      <c r="A77" s="193"/>
      <c r="B77" s="193"/>
      <c r="C77" s="193"/>
      <c r="D77" s="193"/>
      <c r="E77" s="194"/>
      <c r="F77" s="193"/>
      <c r="G77" s="193"/>
    </row>
    <row r="78" spans="1:8" x14ac:dyDescent="0.25">
      <c r="A78" s="193"/>
      <c r="B78" s="193"/>
      <c r="C78" s="193"/>
      <c r="D78" s="193"/>
      <c r="E78" s="194"/>
      <c r="F78" s="193"/>
      <c r="G78" s="193"/>
    </row>
    <row r="79" spans="1:8" x14ac:dyDescent="0.25">
      <c r="A79" s="193"/>
      <c r="B79" s="193"/>
      <c r="C79" s="193"/>
      <c r="D79" s="193"/>
      <c r="E79" s="194"/>
      <c r="F79" s="193"/>
      <c r="G79" s="193"/>
    </row>
    <row r="80" spans="1:8" x14ac:dyDescent="0.25">
      <c r="A80" s="193"/>
      <c r="B80" s="193"/>
      <c r="C80" s="193"/>
      <c r="D80" s="193"/>
      <c r="E80" s="194"/>
      <c r="F80" s="193"/>
      <c r="G80" s="193"/>
    </row>
    <row r="81" spans="1:8" x14ac:dyDescent="0.25">
      <c r="A81" s="193"/>
      <c r="B81" s="193"/>
      <c r="C81" s="193"/>
      <c r="D81" s="193"/>
      <c r="E81" s="194" t="s">
        <v>285</v>
      </c>
      <c r="F81" s="204"/>
      <c r="G81" s="109" t="s">
        <v>289</v>
      </c>
      <c r="H81" s="225" t="s">
        <v>290</v>
      </c>
    </row>
    <row r="82" spans="1:8" x14ac:dyDescent="0.25">
      <c r="A82" s="193"/>
      <c r="B82" s="193"/>
      <c r="C82" s="193"/>
      <c r="D82" s="193"/>
      <c r="E82" s="194"/>
      <c r="F82" s="193"/>
      <c r="G82" s="193"/>
    </row>
    <row r="83" spans="1:8" x14ac:dyDescent="0.25">
      <c r="A83" s="193"/>
      <c r="B83" s="193"/>
      <c r="C83" s="193"/>
      <c r="D83" s="193"/>
      <c r="E83" s="194"/>
      <c r="F83" s="193"/>
      <c r="G83" s="193"/>
    </row>
    <row r="84" spans="1:8" x14ac:dyDescent="0.25">
      <c r="A84" s="193"/>
      <c r="B84" s="193"/>
      <c r="C84" s="193"/>
      <c r="D84" s="193"/>
      <c r="E84" s="194"/>
      <c r="F84" s="193"/>
      <c r="G84" s="193"/>
    </row>
    <row r="85" spans="1:8" x14ac:dyDescent="0.25">
      <c r="A85" s="193"/>
      <c r="B85" s="193"/>
      <c r="C85" s="193"/>
      <c r="D85" s="193"/>
      <c r="E85" s="193"/>
      <c r="F85" s="193"/>
      <c r="G85" s="193"/>
    </row>
  </sheetData>
  <mergeCells count="4">
    <mergeCell ref="A1:C4"/>
    <mergeCell ref="A7:C7"/>
    <mergeCell ref="A8:C8"/>
    <mergeCell ref="A10:B10"/>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395E7-9C4D-4BBD-AC19-9DE1004846E4}">
  <sheetPr codeName="Sheet17">
    <tabColor rgb="FF7030A0"/>
  </sheetPr>
  <dimension ref="N13:O15"/>
  <sheetViews>
    <sheetView zoomScale="145" zoomScaleNormal="145" workbookViewId="0">
      <selection activeCell="AH15" sqref="AH15"/>
    </sheetView>
  </sheetViews>
  <sheetFormatPr defaultRowHeight="15" x14ac:dyDescent="0.25"/>
  <sheetData>
    <row r="13" spans="14:15" x14ac:dyDescent="0.25">
      <c r="N13" t="s">
        <v>291</v>
      </c>
    </row>
    <row r="14" spans="14:15" x14ac:dyDescent="0.25">
      <c r="N14" t="s">
        <v>292</v>
      </c>
    </row>
    <row r="15" spans="14:15" x14ac:dyDescent="0.25">
      <c r="N15" s="307">
        <v>0.06</v>
      </c>
      <c r="O15" t="s">
        <v>293</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42DD4-131A-478D-B5CC-938E91739E1C}">
  <sheetPr>
    <tabColor rgb="FF7030A0"/>
  </sheetPr>
  <dimension ref="D2:G24"/>
  <sheetViews>
    <sheetView workbookViewId="0">
      <selection activeCell="F25" sqref="F25"/>
    </sheetView>
  </sheetViews>
  <sheetFormatPr defaultColWidth="9.140625" defaultRowHeight="15" x14ac:dyDescent="0.25"/>
  <cols>
    <col min="1" max="3" width="9.140625" style="109"/>
    <col min="4" max="4" width="44.5703125" style="109" bestFit="1" customWidth="1"/>
    <col min="5" max="5" width="12.5703125" style="109" bestFit="1" customWidth="1"/>
    <col min="6" max="6" width="14.5703125" style="109" customWidth="1"/>
    <col min="7" max="16384" width="9.140625" style="109"/>
  </cols>
  <sheetData>
    <row r="2" spans="4:7" ht="15.75" thickBot="1" x14ac:dyDescent="0.3"/>
    <row r="3" spans="4:7" x14ac:dyDescent="0.25">
      <c r="D3" s="308" t="s">
        <v>294</v>
      </c>
      <c r="E3" s="309"/>
      <c r="F3" s="310"/>
      <c r="G3" s="311"/>
    </row>
    <row r="4" spans="4:7" x14ac:dyDescent="0.25">
      <c r="D4" s="312" t="s">
        <v>17</v>
      </c>
      <c r="E4" s="313" t="s">
        <v>266</v>
      </c>
      <c r="F4" s="314" t="s">
        <v>295</v>
      </c>
      <c r="G4" s="311"/>
    </row>
    <row r="5" spans="4:7" x14ac:dyDescent="0.25">
      <c r="D5" s="315" t="s">
        <v>296</v>
      </c>
      <c r="E5" s="316">
        <v>1.341</v>
      </c>
      <c r="F5" s="317" t="s">
        <v>212</v>
      </c>
      <c r="G5" s="311"/>
    </row>
    <row r="6" spans="4:7" x14ac:dyDescent="0.25">
      <c r="D6" s="315" t="s">
        <v>296</v>
      </c>
      <c r="E6" s="318">
        <v>3412.1424499999998</v>
      </c>
      <c r="F6" s="317" t="s">
        <v>297</v>
      </c>
      <c r="G6" s="311"/>
    </row>
    <row r="7" spans="4:7" x14ac:dyDescent="0.25">
      <c r="D7" s="315" t="s">
        <v>298</v>
      </c>
      <c r="E7" s="319">
        <v>3.4121424500000002</v>
      </c>
      <c r="F7" s="317" t="s">
        <v>299</v>
      </c>
      <c r="G7" s="311"/>
    </row>
    <row r="8" spans="4:7" x14ac:dyDescent="0.25">
      <c r="D8" s="315" t="s">
        <v>300</v>
      </c>
      <c r="E8" s="316">
        <v>60</v>
      </c>
      <c r="F8" s="317" t="s">
        <v>301</v>
      </c>
      <c r="G8" s="311"/>
    </row>
    <row r="9" spans="4:7" x14ac:dyDescent="0.25">
      <c r="D9" s="315" t="s">
        <v>302</v>
      </c>
      <c r="E9" s="320">
        <v>1440</v>
      </c>
      <c r="F9" s="321" t="s">
        <v>261</v>
      </c>
      <c r="G9" s="311"/>
    </row>
    <row r="10" spans="4:7" x14ac:dyDescent="0.25">
      <c r="D10" s="322" t="s">
        <v>213</v>
      </c>
      <c r="E10" s="323">
        <v>8760</v>
      </c>
      <c r="F10" s="321" t="s">
        <v>182</v>
      </c>
      <c r="G10" s="311"/>
    </row>
    <row r="11" spans="4:7" x14ac:dyDescent="0.25">
      <c r="D11" s="315" t="s">
        <v>303</v>
      </c>
      <c r="E11" s="316">
        <v>12000</v>
      </c>
      <c r="F11" s="317" t="s">
        <v>297</v>
      </c>
      <c r="G11" s="311"/>
    </row>
    <row r="12" spans="4:7" x14ac:dyDescent="0.25">
      <c r="D12" s="322" t="s">
        <v>304</v>
      </c>
      <c r="E12" s="324">
        <v>2.3069999999999999</v>
      </c>
      <c r="F12" s="321" t="s">
        <v>305</v>
      </c>
      <c r="G12" s="311"/>
    </row>
    <row r="13" spans="4:7" x14ac:dyDescent="0.25">
      <c r="D13" s="322"/>
      <c r="E13" s="324"/>
      <c r="F13" s="321"/>
      <c r="G13" s="311"/>
    </row>
    <row r="14" spans="4:7" x14ac:dyDescent="0.25">
      <c r="D14" s="322" t="s">
        <v>306</v>
      </c>
      <c r="E14" s="325">
        <v>8.33</v>
      </c>
      <c r="F14" s="321" t="s">
        <v>307</v>
      </c>
      <c r="G14" s="311"/>
    </row>
    <row r="15" spans="4:7" x14ac:dyDescent="0.25">
      <c r="D15" s="322" t="s">
        <v>308</v>
      </c>
      <c r="E15" s="326">
        <v>2.7</v>
      </c>
      <c r="F15" s="327"/>
      <c r="G15" s="311" t="s">
        <v>309</v>
      </c>
    </row>
    <row r="16" spans="4:7" x14ac:dyDescent="0.25">
      <c r="D16" s="328" t="s">
        <v>310</v>
      </c>
      <c r="E16" s="329">
        <v>0.746</v>
      </c>
      <c r="F16" s="330" t="s">
        <v>175</v>
      </c>
      <c r="G16" s="311"/>
    </row>
    <row r="17" spans="4:7" x14ac:dyDescent="0.25">
      <c r="D17" s="328" t="s">
        <v>311</v>
      </c>
      <c r="E17" s="331">
        <v>2204.62</v>
      </c>
      <c r="F17" s="330" t="s">
        <v>312</v>
      </c>
      <c r="G17" s="311"/>
    </row>
    <row r="18" spans="4:7" x14ac:dyDescent="0.25">
      <c r="D18" s="328" t="s">
        <v>313</v>
      </c>
      <c r="E18" s="331">
        <v>1E-3</v>
      </c>
      <c r="F18" s="330" t="s">
        <v>314</v>
      </c>
      <c r="G18" s="311"/>
    </row>
    <row r="19" spans="4:7" x14ac:dyDescent="0.25">
      <c r="D19" s="332" t="s">
        <v>315</v>
      </c>
      <c r="E19" s="326">
        <v>99.98</v>
      </c>
      <c r="F19" s="330" t="s">
        <v>316</v>
      </c>
      <c r="G19" s="311"/>
    </row>
    <row r="20" spans="4:7" x14ac:dyDescent="0.25">
      <c r="D20" s="332" t="s">
        <v>317</v>
      </c>
      <c r="E20" s="326">
        <v>3.4121424999999999</v>
      </c>
      <c r="F20" s="330" t="s">
        <v>316</v>
      </c>
      <c r="G20" s="311"/>
    </row>
    <row r="21" spans="4:7" x14ac:dyDescent="0.25">
      <c r="D21" s="332" t="s">
        <v>318</v>
      </c>
      <c r="E21" s="333">
        <v>100000</v>
      </c>
      <c r="F21" s="330" t="s">
        <v>297</v>
      </c>
      <c r="G21" s="311"/>
    </row>
    <row r="22" spans="4:7" x14ac:dyDescent="0.25">
      <c r="D22" s="332" t="s">
        <v>313</v>
      </c>
      <c r="E22" s="333">
        <v>3412</v>
      </c>
      <c r="F22" s="330" t="s">
        <v>297</v>
      </c>
      <c r="G22" s="311"/>
    </row>
    <row r="23" spans="4:7" x14ac:dyDescent="0.25">
      <c r="D23" s="322" t="s">
        <v>319</v>
      </c>
      <c r="E23" s="320">
        <v>1000000</v>
      </c>
      <c r="F23" s="321" t="s">
        <v>320</v>
      </c>
      <c r="G23" s="311"/>
    </row>
    <row r="24" spans="4:7" ht="15.75" thickBot="1" x14ac:dyDescent="0.3">
      <c r="D24" s="334" t="s">
        <v>321</v>
      </c>
      <c r="E24" s="335">
        <v>3960</v>
      </c>
      <c r="F24" s="336" t="str">
        <f>Abbreviations!B11</f>
        <v>gal ft/(min hp)</v>
      </c>
      <c r="G24" s="311"/>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6FBC2-CDC5-4975-9EE6-A71F7627F1EE}">
  <sheetPr>
    <tabColor rgb="FF7030A0"/>
  </sheetPr>
  <dimension ref="C10:Q11"/>
  <sheetViews>
    <sheetView topLeftCell="A10" workbookViewId="0">
      <selection activeCell="U41" sqref="U41"/>
    </sheetView>
  </sheetViews>
  <sheetFormatPr defaultRowHeight="15" x14ac:dyDescent="0.25"/>
  <sheetData>
    <row r="10" spans="3:17" x14ac:dyDescent="0.25">
      <c r="C10" t="s">
        <v>322</v>
      </c>
      <c r="Q10" t="s">
        <v>323</v>
      </c>
    </row>
    <row r="11" spans="3:17" x14ac:dyDescent="0.25">
      <c r="C11" t="s">
        <v>324</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34D10-A756-47B0-90DB-419591A99EDC}">
  <sheetPr codeName="Sheet5"/>
  <dimension ref="B1:D41"/>
  <sheetViews>
    <sheetView workbookViewId="0">
      <selection activeCell="D20" sqref="D20"/>
    </sheetView>
  </sheetViews>
  <sheetFormatPr defaultRowHeight="15" x14ac:dyDescent="0.25"/>
  <cols>
    <col min="2" max="2" width="13.5703125" customWidth="1"/>
    <col min="3" max="3" width="44.5703125" bestFit="1" customWidth="1"/>
    <col min="4" max="4" width="83" customWidth="1"/>
  </cols>
  <sheetData>
    <row r="1" spans="2:4" ht="30.75" customHeight="1" thickBot="1" x14ac:dyDescent="0.3">
      <c r="B1" s="123" t="s">
        <v>325</v>
      </c>
      <c r="C1" s="124" t="s">
        <v>326</v>
      </c>
      <c r="D1" s="125" t="s">
        <v>327</v>
      </c>
    </row>
    <row r="2" spans="2:4" x14ac:dyDescent="0.25">
      <c r="B2" s="126" t="s">
        <v>168</v>
      </c>
      <c r="C2" s="127" t="s">
        <v>328</v>
      </c>
      <c r="D2" s="128"/>
    </row>
    <row r="3" spans="2:4" x14ac:dyDescent="0.25">
      <c r="B3" s="129" t="s">
        <v>329</v>
      </c>
      <c r="C3" s="130" t="s">
        <v>330</v>
      </c>
      <c r="D3" s="131" t="s">
        <v>331</v>
      </c>
    </row>
    <row r="4" spans="2:4" x14ac:dyDescent="0.25">
      <c r="B4" s="129" t="s">
        <v>332</v>
      </c>
      <c r="C4" s="130" t="s">
        <v>333</v>
      </c>
      <c r="D4" s="132"/>
    </row>
    <row r="5" spans="2:4" x14ac:dyDescent="0.25">
      <c r="B5" s="129" t="s">
        <v>299</v>
      </c>
      <c r="C5" s="130" t="s">
        <v>334</v>
      </c>
      <c r="D5" s="132"/>
    </row>
    <row r="6" spans="2:4" x14ac:dyDescent="0.25">
      <c r="B6" s="133" t="s">
        <v>335</v>
      </c>
      <c r="C6" s="33" t="s">
        <v>336</v>
      </c>
      <c r="D6" s="134" t="s">
        <v>337</v>
      </c>
    </row>
    <row r="7" spans="2:4" x14ac:dyDescent="0.25">
      <c r="B7" s="135" t="s">
        <v>199</v>
      </c>
      <c r="C7" s="130" t="s">
        <v>338</v>
      </c>
      <c r="D7" s="132"/>
    </row>
    <row r="8" spans="2:4" x14ac:dyDescent="0.25">
      <c r="B8" s="135" t="s">
        <v>305</v>
      </c>
      <c r="C8" s="33" t="s">
        <v>339</v>
      </c>
      <c r="D8" s="132"/>
    </row>
    <row r="9" spans="2:4" x14ac:dyDescent="0.25">
      <c r="B9" s="135" t="s">
        <v>320</v>
      </c>
      <c r="C9" s="33" t="s">
        <v>340</v>
      </c>
      <c r="D9" s="132"/>
    </row>
    <row r="10" spans="2:4" x14ac:dyDescent="0.25">
      <c r="B10" s="135" t="s">
        <v>394</v>
      </c>
      <c r="C10" s="33" t="s">
        <v>341</v>
      </c>
      <c r="D10" s="132"/>
    </row>
    <row r="11" spans="2:4" x14ac:dyDescent="0.25">
      <c r="B11" s="135" t="s">
        <v>395</v>
      </c>
      <c r="C11" s="33" t="s">
        <v>396</v>
      </c>
      <c r="D11" s="132"/>
    </row>
    <row r="12" spans="2:4" x14ac:dyDescent="0.25">
      <c r="B12" s="133" t="s">
        <v>212</v>
      </c>
      <c r="C12" s="130" t="s">
        <v>398</v>
      </c>
      <c r="D12" s="131" t="s">
        <v>342</v>
      </c>
    </row>
    <row r="13" spans="2:4" x14ac:dyDescent="0.25">
      <c r="B13" s="133" t="s">
        <v>397</v>
      </c>
      <c r="C13" s="33" t="s">
        <v>399</v>
      </c>
      <c r="D13" s="132"/>
    </row>
    <row r="14" spans="2:4" x14ac:dyDescent="0.25">
      <c r="B14" s="133" t="s">
        <v>182</v>
      </c>
      <c r="C14" s="33" t="s">
        <v>343</v>
      </c>
      <c r="D14" s="132"/>
    </row>
    <row r="15" spans="2:4" x14ac:dyDescent="0.25">
      <c r="B15" s="135" t="s">
        <v>228</v>
      </c>
      <c r="C15" s="33" t="s">
        <v>344</v>
      </c>
      <c r="D15" s="132" t="s">
        <v>345</v>
      </c>
    </row>
    <row r="16" spans="2:4" x14ac:dyDescent="0.25">
      <c r="B16" s="129" t="s">
        <v>178</v>
      </c>
      <c r="C16" s="130" t="s">
        <v>346</v>
      </c>
      <c r="D16" s="131" t="s">
        <v>347</v>
      </c>
    </row>
    <row r="17" spans="2:4" x14ac:dyDescent="0.25">
      <c r="B17" s="133" t="s">
        <v>175</v>
      </c>
      <c r="C17" s="33" t="s">
        <v>348</v>
      </c>
      <c r="D17" s="132"/>
    </row>
    <row r="18" spans="2:4" x14ac:dyDescent="0.25">
      <c r="B18" s="129" t="s">
        <v>349</v>
      </c>
      <c r="C18" s="130" t="s">
        <v>350</v>
      </c>
      <c r="D18" s="131" t="s">
        <v>351</v>
      </c>
    </row>
    <row r="19" spans="2:4" x14ac:dyDescent="0.25">
      <c r="B19" s="133" t="s">
        <v>185</v>
      </c>
      <c r="C19" s="33" t="s">
        <v>352</v>
      </c>
      <c r="D19" s="132"/>
    </row>
    <row r="20" spans="2:4" x14ac:dyDescent="0.25">
      <c r="B20" s="133" t="s">
        <v>406</v>
      </c>
      <c r="C20" s="33" t="s">
        <v>407</v>
      </c>
      <c r="D20" s="132"/>
    </row>
    <row r="21" spans="2:4" x14ac:dyDescent="0.25">
      <c r="B21" s="133" t="s">
        <v>165</v>
      </c>
      <c r="C21" s="33" t="s">
        <v>353</v>
      </c>
      <c r="D21" s="132"/>
    </row>
    <row r="22" spans="2:4" x14ac:dyDescent="0.25">
      <c r="B22" s="135" t="s">
        <v>405</v>
      </c>
      <c r="C22" s="33" t="s">
        <v>354</v>
      </c>
      <c r="D22" s="132"/>
    </row>
    <row r="23" spans="2:4" x14ac:dyDescent="0.25">
      <c r="B23" s="135" t="s">
        <v>261</v>
      </c>
      <c r="C23" s="33" t="s">
        <v>355</v>
      </c>
      <c r="D23" s="132"/>
    </row>
    <row r="24" spans="2:4" x14ac:dyDescent="0.25">
      <c r="B24" s="135" t="s">
        <v>203</v>
      </c>
      <c r="C24" s="33" t="s">
        <v>356</v>
      </c>
      <c r="D24" s="132"/>
    </row>
    <row r="25" spans="2:4" x14ac:dyDescent="0.25">
      <c r="B25" s="135" t="s">
        <v>357</v>
      </c>
      <c r="C25" s="33" t="s">
        <v>358</v>
      </c>
      <c r="D25" s="132" t="s">
        <v>359</v>
      </c>
    </row>
    <row r="26" spans="2:4" x14ac:dyDescent="0.25">
      <c r="B26" s="135" t="s">
        <v>206</v>
      </c>
      <c r="C26" s="130" t="s">
        <v>360</v>
      </c>
      <c r="D26" s="132"/>
    </row>
    <row r="27" spans="2:4" x14ac:dyDescent="0.25">
      <c r="B27" s="133" t="s">
        <v>361</v>
      </c>
      <c r="C27" s="33" t="s">
        <v>362</v>
      </c>
      <c r="D27" s="134" t="s">
        <v>363</v>
      </c>
    </row>
    <row r="28" spans="2:4" x14ac:dyDescent="0.25">
      <c r="B28" s="133" t="s">
        <v>364</v>
      </c>
      <c r="C28" s="33" t="s">
        <v>365</v>
      </c>
      <c r="D28" s="134" t="s">
        <v>366</v>
      </c>
    </row>
    <row r="29" spans="2:4" ht="45" x14ac:dyDescent="0.25">
      <c r="B29" s="133" t="s">
        <v>202</v>
      </c>
      <c r="C29" s="136" t="s">
        <v>367</v>
      </c>
      <c r="D29" s="134" t="s">
        <v>368</v>
      </c>
    </row>
    <row r="30" spans="2:4" x14ac:dyDescent="0.25">
      <c r="B30" s="135" t="s">
        <v>369</v>
      </c>
      <c r="C30" s="33" t="s">
        <v>370</v>
      </c>
      <c r="D30" s="132" t="s">
        <v>371</v>
      </c>
    </row>
    <row r="31" spans="2:4" x14ac:dyDescent="0.25">
      <c r="B31" s="129" t="s">
        <v>372</v>
      </c>
      <c r="C31" s="130" t="s">
        <v>372</v>
      </c>
      <c r="D31" s="131" t="s">
        <v>373</v>
      </c>
    </row>
    <row r="32" spans="2:4" x14ac:dyDescent="0.25">
      <c r="B32" s="133" t="s">
        <v>374</v>
      </c>
      <c r="C32" s="33" t="s">
        <v>375</v>
      </c>
      <c r="D32" s="132"/>
    </row>
    <row r="33" spans="2:4" ht="30" x14ac:dyDescent="0.25">
      <c r="B33" s="133" t="s">
        <v>271</v>
      </c>
      <c r="C33" s="33" t="s">
        <v>376</v>
      </c>
      <c r="D33" s="134" t="s">
        <v>377</v>
      </c>
    </row>
    <row r="34" spans="2:4" x14ac:dyDescent="0.25">
      <c r="B34" s="135" t="s">
        <v>378</v>
      </c>
      <c r="C34" s="130" t="s">
        <v>379</v>
      </c>
      <c r="D34" s="132"/>
    </row>
    <row r="35" spans="2:4" x14ac:dyDescent="0.25">
      <c r="B35" s="135" t="s">
        <v>380</v>
      </c>
      <c r="C35" s="130" t="s">
        <v>381</v>
      </c>
      <c r="D35" s="131" t="s">
        <v>382</v>
      </c>
    </row>
    <row r="36" spans="2:4" ht="30" x14ac:dyDescent="0.25">
      <c r="B36" s="133" t="s">
        <v>383</v>
      </c>
      <c r="C36" s="33" t="s">
        <v>384</v>
      </c>
      <c r="D36" s="134" t="s">
        <v>385</v>
      </c>
    </row>
    <row r="37" spans="2:4" x14ac:dyDescent="0.25">
      <c r="B37" s="133" t="s">
        <v>400</v>
      </c>
      <c r="C37" s="33" t="s">
        <v>213</v>
      </c>
      <c r="D37" s="132"/>
    </row>
    <row r="38" spans="2:4" x14ac:dyDescent="0.25">
      <c r="B38" s="135"/>
      <c r="C38" s="33" t="s">
        <v>386</v>
      </c>
      <c r="D38" s="132" t="s">
        <v>387</v>
      </c>
    </row>
    <row r="39" spans="2:4" x14ac:dyDescent="0.25">
      <c r="B39" s="133"/>
      <c r="C39" s="33" t="s">
        <v>388</v>
      </c>
      <c r="D39" s="132" t="s">
        <v>389</v>
      </c>
    </row>
    <row r="40" spans="2:4" x14ac:dyDescent="0.25">
      <c r="B40" s="133"/>
      <c r="C40" s="33" t="s">
        <v>390</v>
      </c>
      <c r="D40" s="132" t="s">
        <v>391</v>
      </c>
    </row>
    <row r="41" spans="2:4" ht="15.75" thickBot="1" x14ac:dyDescent="0.3">
      <c r="B41" s="137"/>
      <c r="C41" s="138" t="s">
        <v>392</v>
      </c>
      <c r="D41" s="139" t="s">
        <v>393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Z180"/>
  <sheetViews>
    <sheetView showGridLines="0" workbookViewId="0">
      <pane xSplit="3" ySplit="4" topLeftCell="D5" activePane="bottomRight" state="frozen"/>
      <selection pane="topRight" activeCell="D1" sqref="D1"/>
      <selection pane="bottomLeft" activeCell="A6" sqref="A6"/>
      <selection pane="bottomRight" activeCell="E12" sqref="E12"/>
    </sheetView>
  </sheetViews>
  <sheetFormatPr defaultColWidth="9.140625" defaultRowHeight="14.25" x14ac:dyDescent="0.2"/>
  <cols>
    <col min="1" max="1" width="2.85546875" style="6" customWidth="1"/>
    <col min="2" max="2" width="2.7109375" style="6" customWidth="1"/>
    <col min="3" max="3" width="10.140625" style="6" customWidth="1"/>
    <col min="4" max="4" width="37.140625" style="6" customWidth="1"/>
    <col min="5" max="5" width="47.28515625" style="6" customWidth="1"/>
    <col min="6" max="8" width="14.85546875" style="6" customWidth="1"/>
    <col min="9" max="9" width="2.7109375" style="6" customWidth="1"/>
    <col min="10" max="21" width="9.140625" style="6" customWidth="1"/>
    <col min="22" max="16384" width="9.140625" style="6"/>
  </cols>
  <sheetData>
    <row r="1" spans="1:52" ht="15" customHeight="1" thickBot="1" x14ac:dyDescent="0.25">
      <c r="A1" s="1"/>
      <c r="B1" s="1"/>
      <c r="C1" s="2"/>
      <c r="D1" s="3"/>
      <c r="E1" s="4"/>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row>
    <row r="2" spans="1:52" ht="29.25" customHeight="1" thickBot="1" x14ac:dyDescent="0.25">
      <c r="A2" s="1"/>
      <c r="B2" s="7"/>
      <c r="C2" s="8" t="s">
        <v>58</v>
      </c>
      <c r="D2" s="9"/>
      <c r="E2" s="10"/>
      <c r="F2" s="11"/>
      <c r="G2" s="11"/>
      <c r="H2" s="11"/>
      <c r="I2" s="12"/>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row>
    <row r="3" spans="1:52" ht="15" customHeight="1" x14ac:dyDescent="0.25">
      <c r="A3" s="1"/>
      <c r="B3" s="13"/>
      <c r="C3" s="14"/>
      <c r="D3" s="15"/>
      <c r="E3" s="16"/>
      <c r="F3" s="17"/>
      <c r="G3" s="17"/>
      <c r="H3" s="17"/>
      <c r="I3" s="18"/>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row>
    <row r="4" spans="1:52" ht="36.75" customHeight="1" x14ac:dyDescent="0.25">
      <c r="A4" s="1"/>
      <c r="B4" s="19"/>
      <c r="C4" s="20" t="s">
        <v>59</v>
      </c>
      <c r="D4" s="20" t="s">
        <v>60</v>
      </c>
      <c r="E4" s="20" t="s">
        <v>61</v>
      </c>
      <c r="F4" s="20" t="s">
        <v>62</v>
      </c>
      <c r="G4" s="20" t="s">
        <v>63</v>
      </c>
      <c r="H4" s="20" t="s">
        <v>64</v>
      </c>
      <c r="I4" s="21"/>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row>
    <row r="5" spans="1:52" ht="24.95" customHeight="1" x14ac:dyDescent="0.2">
      <c r="A5" s="1"/>
      <c r="B5" s="22"/>
      <c r="C5" s="23">
        <v>1</v>
      </c>
      <c r="D5" s="24"/>
      <c r="E5" s="25"/>
      <c r="F5" s="26"/>
      <c r="G5" s="26"/>
      <c r="H5" s="26"/>
      <c r="I5" s="21"/>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row>
    <row r="6" spans="1:52" ht="24.95" customHeight="1" x14ac:dyDescent="0.2">
      <c r="A6" s="1"/>
      <c r="B6" s="22"/>
      <c r="C6" s="23">
        <v>2</v>
      </c>
      <c r="D6" s="27"/>
      <c r="E6" s="27"/>
      <c r="F6" s="26"/>
      <c r="G6" s="26"/>
      <c r="H6" s="26"/>
      <c r="I6" s="21"/>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row>
    <row r="7" spans="1:52" ht="24.95" customHeight="1" x14ac:dyDescent="0.2">
      <c r="A7" s="1"/>
      <c r="B7" s="22"/>
      <c r="C7" s="23">
        <v>3</v>
      </c>
      <c r="D7" s="24"/>
      <c r="E7" s="28"/>
      <c r="F7" s="29"/>
      <c r="G7" s="29"/>
      <c r="H7" s="29"/>
      <c r="I7" s="21"/>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row>
    <row r="8" spans="1:52" ht="24.95" customHeight="1" x14ac:dyDescent="0.2">
      <c r="A8" s="1"/>
      <c r="B8" s="22"/>
      <c r="C8" s="23">
        <v>4</v>
      </c>
      <c r="D8" s="27"/>
      <c r="E8" s="27"/>
      <c r="F8" s="26"/>
      <c r="G8" s="26"/>
      <c r="H8" s="26"/>
      <c r="I8" s="21"/>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row>
    <row r="9" spans="1:52" ht="24.95" customHeight="1" x14ac:dyDescent="0.2">
      <c r="A9" s="1"/>
      <c r="B9" s="22"/>
      <c r="C9" s="23">
        <v>5</v>
      </c>
      <c r="D9" s="24"/>
      <c r="E9" s="27"/>
      <c r="F9" s="26"/>
      <c r="G9" s="26"/>
      <c r="H9" s="26"/>
      <c r="I9" s="21"/>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row>
    <row r="10" spans="1:52" ht="24.95" customHeight="1" x14ac:dyDescent="0.2">
      <c r="A10" s="1"/>
      <c r="B10" s="22"/>
      <c r="C10" s="23">
        <v>6</v>
      </c>
      <c r="D10" s="27"/>
      <c r="E10" s="27"/>
      <c r="F10" s="26"/>
      <c r="G10" s="26"/>
      <c r="H10" s="26"/>
      <c r="I10" s="21"/>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row>
    <row r="11" spans="1:52" ht="24.95" customHeight="1" x14ac:dyDescent="0.2">
      <c r="A11" s="1"/>
      <c r="B11" s="22"/>
      <c r="C11" s="23">
        <v>7</v>
      </c>
      <c r="D11" s="24"/>
      <c r="E11" s="27"/>
      <c r="F11" s="26"/>
      <c r="G11" s="26"/>
      <c r="H11" s="26"/>
      <c r="I11" s="21"/>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row>
    <row r="12" spans="1:52" ht="24.95" customHeight="1" x14ac:dyDescent="0.2">
      <c r="A12" s="1"/>
      <c r="B12" s="22"/>
      <c r="C12" s="23">
        <v>8</v>
      </c>
      <c r="D12" s="27"/>
      <c r="E12" s="27"/>
      <c r="F12" s="26"/>
      <c r="G12" s="26"/>
      <c r="H12" s="26"/>
      <c r="I12" s="21"/>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row>
    <row r="13" spans="1:52" ht="24.95" customHeight="1" x14ac:dyDescent="0.2">
      <c r="A13" s="1"/>
      <c r="B13" s="22"/>
      <c r="C13" s="23">
        <v>9</v>
      </c>
      <c r="D13" s="27"/>
      <c r="E13" s="27"/>
      <c r="F13" s="26"/>
      <c r="G13" s="26"/>
      <c r="H13" s="26"/>
      <c r="I13" s="21"/>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row>
    <row r="14" spans="1:52" ht="24.95" customHeight="1" x14ac:dyDescent="0.2">
      <c r="A14" s="1"/>
      <c r="B14" s="22"/>
      <c r="C14" s="23">
        <v>10</v>
      </c>
      <c r="D14" s="27"/>
      <c r="E14" s="27"/>
      <c r="F14" s="26"/>
      <c r="G14" s="26"/>
      <c r="H14" s="26"/>
      <c r="I14" s="21"/>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row>
    <row r="15" spans="1:52" ht="24.95" customHeight="1" x14ac:dyDescent="0.2">
      <c r="A15" s="1"/>
      <c r="B15" s="22"/>
      <c r="C15" s="23">
        <v>11</v>
      </c>
      <c r="D15" s="28"/>
      <c r="E15" s="27"/>
      <c r="F15" s="26"/>
      <c r="G15" s="26"/>
      <c r="H15" s="26"/>
      <c r="I15" s="21"/>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row>
    <row r="16" spans="1:52" ht="24.95" customHeight="1" x14ac:dyDescent="0.2">
      <c r="A16" s="1"/>
      <c r="B16" s="22"/>
      <c r="C16" s="23">
        <v>12</v>
      </c>
      <c r="D16" s="27"/>
      <c r="E16" s="27"/>
      <c r="F16" s="26"/>
      <c r="G16" s="26"/>
      <c r="H16" s="26"/>
      <c r="I16" s="21"/>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row>
    <row r="17" spans="1:52" ht="24.95" customHeight="1" x14ac:dyDescent="0.2">
      <c r="A17" s="1"/>
      <c r="B17" s="22"/>
      <c r="C17" s="23">
        <v>13</v>
      </c>
      <c r="D17" s="28"/>
      <c r="E17" s="27"/>
      <c r="F17" s="26"/>
      <c r="G17" s="26"/>
      <c r="H17" s="26"/>
      <c r="I17" s="21"/>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row>
    <row r="18" spans="1:52" ht="24.95" customHeight="1" x14ac:dyDescent="0.2">
      <c r="A18" s="1"/>
      <c r="B18" s="22"/>
      <c r="C18" s="23">
        <v>14</v>
      </c>
      <c r="D18" s="27"/>
      <c r="E18" s="27"/>
      <c r="F18" s="26"/>
      <c r="G18" s="26"/>
      <c r="H18" s="26"/>
      <c r="I18" s="21"/>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row>
    <row r="19" spans="1:52" ht="24.95" customHeight="1" x14ac:dyDescent="0.2">
      <c r="A19" s="1"/>
      <c r="B19" s="22"/>
      <c r="C19" s="23">
        <v>15</v>
      </c>
      <c r="D19" s="27"/>
      <c r="E19" s="27"/>
      <c r="F19" s="26"/>
      <c r="G19" s="26"/>
      <c r="H19" s="26"/>
      <c r="I19" s="21"/>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row>
    <row r="20" spans="1:52" ht="24.95" customHeight="1" x14ac:dyDescent="0.2">
      <c r="A20" s="1"/>
      <c r="B20" s="22"/>
      <c r="C20" s="23">
        <v>16</v>
      </c>
      <c r="D20" s="27"/>
      <c r="E20" s="28"/>
      <c r="F20" s="26"/>
      <c r="G20" s="26"/>
      <c r="H20" s="26"/>
      <c r="I20" s="21"/>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row>
    <row r="21" spans="1:52" ht="24.95" customHeight="1" x14ac:dyDescent="0.2">
      <c r="A21" s="1"/>
      <c r="B21" s="22"/>
      <c r="C21" s="23">
        <v>17</v>
      </c>
      <c r="D21" s="27"/>
      <c r="E21" s="27"/>
      <c r="F21" s="26"/>
      <c r="G21" s="26"/>
      <c r="H21" s="26"/>
      <c r="I21" s="21"/>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row>
    <row r="22" spans="1:52" ht="24.95" customHeight="1" x14ac:dyDescent="0.2">
      <c r="A22" s="1"/>
      <c r="B22" s="22"/>
      <c r="C22" s="23">
        <v>18</v>
      </c>
      <c r="D22" s="27"/>
      <c r="E22" s="27"/>
      <c r="F22" s="26"/>
      <c r="G22" s="26"/>
      <c r="H22" s="26"/>
      <c r="I22" s="21"/>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row>
    <row r="23" spans="1:52" ht="24.95" customHeight="1" x14ac:dyDescent="0.2">
      <c r="A23" s="1"/>
      <c r="B23" s="22"/>
      <c r="C23" s="23">
        <v>19</v>
      </c>
      <c r="D23" s="27"/>
      <c r="E23" s="27"/>
      <c r="F23" s="29"/>
      <c r="G23" s="29"/>
      <c r="H23" s="29"/>
      <c r="I23" s="21"/>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row>
    <row r="24" spans="1:52" ht="24.95" customHeight="1" x14ac:dyDescent="0.2">
      <c r="A24" s="1"/>
      <c r="B24" s="22"/>
      <c r="C24" s="23">
        <v>20</v>
      </c>
      <c r="D24" s="27"/>
      <c r="E24" s="27"/>
      <c r="F24" s="26"/>
      <c r="G24" s="26"/>
      <c r="H24" s="26"/>
      <c r="I24" s="21"/>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row>
    <row r="25" spans="1:52" ht="24.95" customHeight="1" x14ac:dyDescent="0.2">
      <c r="A25" s="1"/>
      <c r="B25" s="22"/>
      <c r="C25" s="23">
        <v>21</v>
      </c>
      <c r="D25" s="27"/>
      <c r="E25" s="27"/>
      <c r="F25" s="26"/>
      <c r="G25" s="26"/>
      <c r="H25" s="26"/>
      <c r="I25" s="21"/>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row>
    <row r="26" spans="1:52" ht="24.95" customHeight="1" x14ac:dyDescent="0.2">
      <c r="A26" s="1"/>
      <c r="B26" s="22"/>
      <c r="C26" s="23">
        <v>22</v>
      </c>
      <c r="D26" s="27"/>
      <c r="E26" s="27"/>
      <c r="F26" s="26"/>
      <c r="G26" s="26"/>
      <c r="H26" s="26"/>
      <c r="I26" s="21"/>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row>
    <row r="27" spans="1:52" ht="24.95" customHeight="1" x14ac:dyDescent="0.2">
      <c r="A27" s="1"/>
      <c r="B27" s="22"/>
      <c r="C27" s="23">
        <v>23</v>
      </c>
      <c r="D27" s="27"/>
      <c r="E27" s="27"/>
      <c r="F27" s="26"/>
      <c r="G27" s="26"/>
      <c r="H27" s="26"/>
      <c r="I27" s="21"/>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row>
    <row r="28" spans="1:52" ht="24.95" customHeight="1" x14ac:dyDescent="0.2">
      <c r="A28" s="1"/>
      <c r="B28" s="22"/>
      <c r="C28" s="23">
        <v>24</v>
      </c>
      <c r="D28" s="27"/>
      <c r="E28" s="27"/>
      <c r="F28" s="26"/>
      <c r="G28" s="26"/>
      <c r="H28" s="26"/>
      <c r="I28" s="21"/>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row>
    <row r="29" spans="1:52" ht="24.95" customHeight="1" x14ac:dyDescent="0.2">
      <c r="A29" s="1"/>
      <c r="B29" s="22"/>
      <c r="C29" s="23">
        <v>25</v>
      </c>
      <c r="D29" s="27"/>
      <c r="E29" s="27"/>
      <c r="F29" s="26"/>
      <c r="G29" s="26"/>
      <c r="H29" s="26"/>
      <c r="I29" s="21"/>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row>
    <row r="30" spans="1:52" ht="24.95" customHeight="1" x14ac:dyDescent="0.2">
      <c r="A30" s="1"/>
      <c r="B30" s="22"/>
      <c r="C30" s="23">
        <v>26</v>
      </c>
      <c r="D30" s="27"/>
      <c r="E30" s="27"/>
      <c r="F30" s="26"/>
      <c r="G30" s="26"/>
      <c r="H30" s="26"/>
      <c r="I30" s="21"/>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row>
    <row r="31" spans="1:52" ht="24.95" customHeight="1" x14ac:dyDescent="0.2">
      <c r="A31" s="1"/>
      <c r="B31" s="22"/>
      <c r="C31" s="23">
        <v>27</v>
      </c>
      <c r="D31" s="27"/>
      <c r="E31" s="27"/>
      <c r="F31" s="26"/>
      <c r="G31" s="26"/>
      <c r="H31" s="26"/>
      <c r="I31" s="21"/>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row>
    <row r="32" spans="1:52" ht="24.95" customHeight="1" x14ac:dyDescent="0.2">
      <c r="A32" s="1"/>
      <c r="B32" s="22"/>
      <c r="C32" s="23">
        <v>28</v>
      </c>
      <c r="D32" s="27"/>
      <c r="E32" s="27"/>
      <c r="F32" s="26"/>
      <c r="G32" s="26"/>
      <c r="H32" s="26"/>
      <c r="I32" s="21"/>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row>
    <row r="33" spans="1:52" ht="24.95" customHeight="1" x14ac:dyDescent="0.2">
      <c r="A33" s="1"/>
      <c r="B33" s="22"/>
      <c r="C33" s="23">
        <v>29</v>
      </c>
      <c r="D33" s="27"/>
      <c r="E33" s="27"/>
      <c r="F33" s="26"/>
      <c r="G33" s="26"/>
      <c r="H33" s="26"/>
      <c r="I33" s="21"/>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row>
    <row r="34" spans="1:52" ht="24.95" customHeight="1" x14ac:dyDescent="0.2">
      <c r="A34" s="1"/>
      <c r="B34" s="22"/>
      <c r="C34" s="23">
        <v>30</v>
      </c>
      <c r="D34" s="27"/>
      <c r="E34" s="27"/>
      <c r="F34" s="26"/>
      <c r="G34" s="26"/>
      <c r="H34" s="26"/>
      <c r="I34" s="21"/>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row>
    <row r="35" spans="1:52" ht="24.95" customHeight="1" x14ac:dyDescent="0.2">
      <c r="A35" s="1"/>
      <c r="B35" s="22"/>
      <c r="C35" s="23">
        <v>31</v>
      </c>
      <c r="D35" s="27"/>
      <c r="E35" s="27"/>
      <c r="F35" s="26"/>
      <c r="G35" s="26"/>
      <c r="H35" s="26"/>
      <c r="I35" s="21"/>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row>
    <row r="36" spans="1:52" ht="24.95" customHeight="1" x14ac:dyDescent="0.2">
      <c r="A36" s="1"/>
      <c r="B36" s="22"/>
      <c r="C36" s="23">
        <v>32</v>
      </c>
      <c r="D36" s="27"/>
      <c r="E36" s="27"/>
      <c r="F36" s="26"/>
      <c r="G36" s="26"/>
      <c r="H36" s="26"/>
      <c r="I36" s="21"/>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row>
    <row r="37" spans="1:52" ht="24.95" customHeight="1" x14ac:dyDescent="0.2">
      <c r="A37" s="1"/>
      <c r="B37" s="22"/>
      <c r="C37" s="23">
        <v>33</v>
      </c>
      <c r="D37" s="27"/>
      <c r="E37" s="27"/>
      <c r="F37" s="26"/>
      <c r="G37" s="26"/>
      <c r="H37" s="26"/>
      <c r="I37" s="21"/>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row>
    <row r="38" spans="1:52" ht="24.95" customHeight="1" x14ac:dyDescent="0.2">
      <c r="A38" s="1"/>
      <c r="B38" s="22"/>
      <c r="C38" s="23">
        <v>34</v>
      </c>
      <c r="D38" s="27"/>
      <c r="E38" s="27"/>
      <c r="F38" s="26"/>
      <c r="G38" s="26"/>
      <c r="H38" s="26"/>
      <c r="I38" s="21"/>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row>
    <row r="39" spans="1:52" ht="24.95" customHeight="1" x14ac:dyDescent="0.2">
      <c r="A39" s="1"/>
      <c r="B39" s="22"/>
      <c r="C39" s="23">
        <v>35</v>
      </c>
      <c r="D39" s="27"/>
      <c r="E39" s="27"/>
      <c r="F39" s="26"/>
      <c r="G39" s="26"/>
      <c r="H39" s="26"/>
      <c r="I39" s="21"/>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row>
    <row r="40" spans="1:52" ht="24.95" customHeight="1" x14ac:dyDescent="0.2">
      <c r="A40" s="1"/>
      <c r="B40" s="22"/>
      <c r="C40" s="23">
        <v>36</v>
      </c>
      <c r="D40" s="27"/>
      <c r="E40" s="27"/>
      <c r="F40" s="26"/>
      <c r="G40" s="26"/>
      <c r="H40" s="26"/>
      <c r="I40" s="21"/>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row>
    <row r="41" spans="1:52" ht="24.95" customHeight="1" x14ac:dyDescent="0.2">
      <c r="A41" s="1"/>
      <c r="B41" s="22"/>
      <c r="C41" s="23">
        <v>37</v>
      </c>
      <c r="D41" s="27"/>
      <c r="E41" s="27"/>
      <c r="F41" s="26"/>
      <c r="G41" s="26"/>
      <c r="H41" s="26"/>
      <c r="I41" s="21"/>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row>
    <row r="42" spans="1:52" ht="24.95" customHeight="1" x14ac:dyDescent="0.2">
      <c r="A42" s="1"/>
      <c r="B42" s="22"/>
      <c r="C42" s="23">
        <v>38</v>
      </c>
      <c r="D42" s="27"/>
      <c r="E42" s="27"/>
      <c r="F42" s="26"/>
      <c r="G42" s="26"/>
      <c r="H42" s="26"/>
      <c r="I42" s="21"/>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row>
    <row r="43" spans="1:52" ht="24.95" customHeight="1" x14ac:dyDescent="0.2">
      <c r="A43" s="1"/>
      <c r="B43" s="22"/>
      <c r="C43" s="23">
        <v>39</v>
      </c>
      <c r="D43" s="27"/>
      <c r="E43" s="27"/>
      <c r="F43" s="26"/>
      <c r="G43" s="26"/>
      <c r="H43" s="26"/>
      <c r="I43" s="21"/>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row>
    <row r="44" spans="1:52" ht="24.95" customHeight="1" x14ac:dyDescent="0.2">
      <c r="A44" s="1"/>
      <c r="B44" s="22"/>
      <c r="C44" s="23">
        <v>40</v>
      </c>
      <c r="D44" s="27"/>
      <c r="E44" s="27"/>
      <c r="F44" s="26"/>
      <c r="G44" s="26"/>
      <c r="H44" s="26"/>
      <c r="I44" s="21"/>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row>
    <row r="45" spans="1:52" ht="24.95" customHeight="1" x14ac:dyDescent="0.2">
      <c r="A45" s="1"/>
      <c r="B45" s="22"/>
      <c r="C45" s="23">
        <v>41</v>
      </c>
      <c r="D45" s="27"/>
      <c r="E45" s="27"/>
      <c r="F45" s="26"/>
      <c r="G45" s="26"/>
      <c r="H45" s="26"/>
      <c r="I45" s="21"/>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row>
    <row r="46" spans="1:52" ht="24.95" customHeight="1" x14ac:dyDescent="0.2">
      <c r="A46" s="1"/>
      <c r="B46" s="22"/>
      <c r="C46" s="23">
        <v>42</v>
      </c>
      <c r="D46" s="27"/>
      <c r="E46" s="27"/>
      <c r="F46" s="26"/>
      <c r="G46" s="26"/>
      <c r="H46" s="26"/>
      <c r="I46" s="21"/>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row>
    <row r="47" spans="1:52" ht="24.95" customHeight="1" x14ac:dyDescent="0.2">
      <c r="A47" s="1"/>
      <c r="B47" s="22"/>
      <c r="C47" s="23">
        <v>43</v>
      </c>
      <c r="D47" s="27"/>
      <c r="E47" s="27"/>
      <c r="F47" s="26"/>
      <c r="G47" s="26"/>
      <c r="H47" s="26"/>
      <c r="I47" s="21"/>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row>
    <row r="48" spans="1:52" ht="24.95" customHeight="1" x14ac:dyDescent="0.2">
      <c r="A48" s="1"/>
      <c r="B48" s="22"/>
      <c r="C48" s="23">
        <v>44</v>
      </c>
      <c r="D48" s="27"/>
      <c r="E48" s="27"/>
      <c r="F48" s="26"/>
      <c r="G48" s="26"/>
      <c r="H48" s="26"/>
      <c r="I48" s="21"/>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row>
    <row r="49" spans="1:52" ht="24.95" customHeight="1" x14ac:dyDescent="0.2">
      <c r="A49" s="1"/>
      <c r="B49" s="22"/>
      <c r="C49" s="23">
        <v>45</v>
      </c>
      <c r="D49" s="27"/>
      <c r="E49" s="27"/>
      <c r="F49" s="26"/>
      <c r="G49" s="26"/>
      <c r="H49" s="26"/>
      <c r="I49" s="21"/>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row>
    <row r="50" spans="1:52" ht="24.95" customHeight="1" x14ac:dyDescent="0.2">
      <c r="A50" s="1"/>
      <c r="B50" s="22"/>
      <c r="C50" s="23">
        <v>46</v>
      </c>
      <c r="D50" s="27"/>
      <c r="E50" s="27"/>
      <c r="F50" s="26"/>
      <c r="G50" s="26"/>
      <c r="H50" s="26"/>
      <c r="I50" s="21"/>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row>
    <row r="51" spans="1:52" ht="24.95" customHeight="1" x14ac:dyDescent="0.2">
      <c r="A51" s="1"/>
      <c r="B51" s="22"/>
      <c r="C51" s="23">
        <v>47</v>
      </c>
      <c r="D51" s="27"/>
      <c r="E51" s="27"/>
      <c r="F51" s="26"/>
      <c r="G51" s="26"/>
      <c r="H51" s="26"/>
      <c r="I51" s="21"/>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row>
    <row r="52" spans="1:52" ht="24.95" customHeight="1" x14ac:dyDescent="0.2">
      <c r="A52" s="1"/>
      <c r="B52" s="22"/>
      <c r="C52" s="23">
        <v>48</v>
      </c>
      <c r="D52" s="27"/>
      <c r="E52" s="27"/>
      <c r="F52" s="26"/>
      <c r="G52" s="26"/>
      <c r="H52" s="26"/>
      <c r="I52" s="21"/>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row>
    <row r="53" spans="1:52" ht="24.95" customHeight="1" x14ac:dyDescent="0.2">
      <c r="A53" s="1"/>
      <c r="B53" s="22"/>
      <c r="C53" s="23">
        <v>49</v>
      </c>
      <c r="D53" s="27"/>
      <c r="E53" s="27"/>
      <c r="F53" s="26"/>
      <c r="G53" s="26"/>
      <c r="H53" s="26"/>
      <c r="I53" s="21"/>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row>
    <row r="54" spans="1:52" ht="24.95" customHeight="1" x14ac:dyDescent="0.2">
      <c r="A54" s="1"/>
      <c r="B54" s="22"/>
      <c r="C54" s="23">
        <v>50</v>
      </c>
      <c r="D54" s="27"/>
      <c r="E54" s="27"/>
      <c r="F54" s="26"/>
      <c r="G54" s="26"/>
      <c r="H54" s="26"/>
      <c r="I54" s="21"/>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row>
    <row r="55" spans="1:52" ht="24.95" customHeight="1" x14ac:dyDescent="0.2">
      <c r="A55" s="1"/>
      <c r="B55" s="22"/>
      <c r="C55" s="23">
        <v>51</v>
      </c>
      <c r="D55" s="27"/>
      <c r="E55" s="27"/>
      <c r="F55" s="26"/>
      <c r="G55" s="26"/>
      <c r="H55" s="26"/>
      <c r="I55" s="21"/>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row>
    <row r="56" spans="1:52" ht="24.95" customHeight="1" x14ac:dyDescent="0.2">
      <c r="A56" s="1"/>
      <c r="B56" s="22"/>
      <c r="C56" s="23">
        <v>52</v>
      </c>
      <c r="D56" s="27"/>
      <c r="E56" s="27"/>
      <c r="F56" s="26"/>
      <c r="G56" s="26"/>
      <c r="H56" s="26"/>
      <c r="I56" s="21"/>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row>
    <row r="57" spans="1:52" ht="24.95" customHeight="1" x14ac:dyDescent="0.2">
      <c r="A57" s="1"/>
      <c r="B57" s="22"/>
      <c r="C57" s="23">
        <v>53</v>
      </c>
      <c r="D57" s="27"/>
      <c r="E57" s="27"/>
      <c r="F57" s="26"/>
      <c r="G57" s="26"/>
      <c r="H57" s="26"/>
      <c r="I57" s="21"/>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row>
    <row r="58" spans="1:52" ht="24.95" customHeight="1" x14ac:dyDescent="0.2">
      <c r="A58" s="1"/>
      <c r="B58" s="22"/>
      <c r="C58" s="23">
        <v>54</v>
      </c>
      <c r="D58" s="27"/>
      <c r="E58" s="27"/>
      <c r="F58" s="26"/>
      <c r="G58" s="26"/>
      <c r="H58" s="26"/>
      <c r="I58" s="21"/>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row>
    <row r="59" spans="1:52" ht="24.95" customHeight="1" x14ac:dyDescent="0.2">
      <c r="A59" s="1"/>
      <c r="B59" s="22"/>
      <c r="C59" s="23">
        <v>55</v>
      </c>
      <c r="D59" s="27"/>
      <c r="E59" s="27"/>
      <c r="F59" s="26"/>
      <c r="G59" s="26"/>
      <c r="H59" s="26"/>
      <c r="I59" s="21"/>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row>
    <row r="60" spans="1:52" ht="24.95" customHeight="1" x14ac:dyDescent="0.2">
      <c r="A60" s="1"/>
      <c r="B60" s="22"/>
      <c r="C60" s="23">
        <v>56</v>
      </c>
      <c r="D60" s="27"/>
      <c r="E60" s="27"/>
      <c r="F60" s="26"/>
      <c r="G60" s="26"/>
      <c r="H60" s="26"/>
      <c r="I60" s="21"/>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row>
    <row r="61" spans="1:52" ht="24.95" customHeight="1" x14ac:dyDescent="0.2">
      <c r="A61" s="1"/>
      <c r="B61" s="22"/>
      <c r="C61" s="23">
        <v>57</v>
      </c>
      <c r="D61" s="27"/>
      <c r="E61" s="27"/>
      <c r="F61" s="26"/>
      <c r="G61" s="26"/>
      <c r="H61" s="26"/>
      <c r="I61" s="21"/>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row>
    <row r="62" spans="1:52" ht="24.95" customHeight="1" x14ac:dyDescent="0.2">
      <c r="A62" s="1"/>
      <c r="B62" s="22"/>
      <c r="C62" s="23">
        <v>58</v>
      </c>
      <c r="D62" s="27"/>
      <c r="E62" s="27"/>
      <c r="F62" s="26"/>
      <c r="G62" s="26"/>
      <c r="H62" s="26"/>
      <c r="I62" s="21"/>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row>
    <row r="63" spans="1:52" ht="24.95" customHeight="1" x14ac:dyDescent="0.2">
      <c r="A63" s="1"/>
      <c r="B63" s="22"/>
      <c r="C63" s="23">
        <v>59</v>
      </c>
      <c r="D63" s="27"/>
      <c r="E63" s="27"/>
      <c r="F63" s="26"/>
      <c r="G63" s="26"/>
      <c r="H63" s="26"/>
      <c r="I63" s="21"/>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row>
    <row r="64" spans="1:52" ht="24.95" customHeight="1" x14ac:dyDescent="0.2">
      <c r="A64" s="1"/>
      <c r="B64" s="22"/>
      <c r="C64" s="23">
        <v>60</v>
      </c>
      <c r="D64" s="27"/>
      <c r="E64" s="27"/>
      <c r="F64" s="26"/>
      <c r="G64" s="26"/>
      <c r="H64" s="26"/>
      <c r="I64" s="21"/>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row>
    <row r="65" spans="1:52" ht="24.95" customHeight="1" x14ac:dyDescent="0.2">
      <c r="A65" s="1"/>
      <c r="B65" s="22"/>
      <c r="C65" s="23">
        <v>61</v>
      </c>
      <c r="D65" s="27"/>
      <c r="E65" s="27"/>
      <c r="F65" s="26"/>
      <c r="G65" s="26"/>
      <c r="H65" s="26"/>
      <c r="I65" s="21"/>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row>
    <row r="66" spans="1:52" ht="24.95" customHeight="1" x14ac:dyDescent="0.2">
      <c r="A66" s="1"/>
      <c r="B66" s="22"/>
      <c r="C66" s="23">
        <v>62</v>
      </c>
      <c r="D66" s="27"/>
      <c r="E66" s="27"/>
      <c r="F66" s="26"/>
      <c r="G66" s="26"/>
      <c r="H66" s="26"/>
      <c r="I66" s="21"/>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row>
    <row r="67" spans="1:52" ht="24.95" customHeight="1" x14ac:dyDescent="0.2">
      <c r="A67" s="1"/>
      <c r="B67" s="22"/>
      <c r="C67" s="23">
        <v>63</v>
      </c>
      <c r="D67" s="27"/>
      <c r="E67" s="27"/>
      <c r="F67" s="26"/>
      <c r="G67" s="26"/>
      <c r="H67" s="26"/>
      <c r="I67" s="21"/>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row>
    <row r="68" spans="1:52" ht="24.95" customHeight="1" x14ac:dyDescent="0.2">
      <c r="A68" s="1"/>
      <c r="B68" s="22"/>
      <c r="C68" s="23">
        <v>64</v>
      </c>
      <c r="D68" s="27"/>
      <c r="E68" s="27"/>
      <c r="F68" s="26"/>
      <c r="G68" s="26"/>
      <c r="H68" s="26"/>
      <c r="I68" s="21"/>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row>
    <row r="69" spans="1:52" ht="24.95" customHeight="1" x14ac:dyDescent="0.2">
      <c r="A69" s="1"/>
      <c r="B69" s="22"/>
      <c r="C69" s="23">
        <v>65</v>
      </c>
      <c r="D69" s="27"/>
      <c r="E69" s="27"/>
      <c r="F69" s="26"/>
      <c r="G69" s="26"/>
      <c r="H69" s="26"/>
      <c r="I69" s="21"/>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row>
    <row r="70" spans="1:52" ht="24.95" customHeight="1" x14ac:dyDescent="0.2">
      <c r="A70" s="1"/>
      <c r="B70" s="22"/>
      <c r="C70" s="23">
        <v>66</v>
      </c>
      <c r="D70" s="27"/>
      <c r="E70" s="27"/>
      <c r="F70" s="26"/>
      <c r="G70" s="26"/>
      <c r="H70" s="26"/>
      <c r="I70" s="21"/>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row>
    <row r="71" spans="1:52" ht="24.95" customHeight="1" x14ac:dyDescent="0.2">
      <c r="A71" s="1"/>
      <c r="B71" s="22"/>
      <c r="C71" s="23">
        <v>67</v>
      </c>
      <c r="D71" s="27"/>
      <c r="E71" s="27"/>
      <c r="F71" s="26"/>
      <c r="G71" s="26"/>
      <c r="H71" s="26"/>
      <c r="I71" s="21"/>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row>
    <row r="72" spans="1:52" ht="24.95" customHeight="1" x14ac:dyDescent="0.2">
      <c r="A72" s="1"/>
      <c r="B72" s="22"/>
      <c r="C72" s="23">
        <v>68</v>
      </c>
      <c r="D72" s="27"/>
      <c r="E72" s="27"/>
      <c r="F72" s="26"/>
      <c r="G72" s="26"/>
      <c r="H72" s="26"/>
      <c r="I72" s="21"/>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row>
    <row r="73" spans="1:52" ht="24.95" customHeight="1" x14ac:dyDescent="0.2">
      <c r="A73" s="1"/>
      <c r="B73" s="22"/>
      <c r="C73" s="23">
        <v>69</v>
      </c>
      <c r="D73" s="27"/>
      <c r="E73" s="27"/>
      <c r="F73" s="26"/>
      <c r="G73" s="26"/>
      <c r="H73" s="26"/>
      <c r="I73" s="21"/>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row>
    <row r="74" spans="1:52" ht="24.95" customHeight="1" x14ac:dyDescent="0.2">
      <c r="A74" s="1"/>
      <c r="B74" s="22"/>
      <c r="C74" s="23">
        <v>70</v>
      </c>
      <c r="D74" s="27"/>
      <c r="E74" s="27"/>
      <c r="F74" s="26"/>
      <c r="G74" s="26"/>
      <c r="H74" s="26"/>
      <c r="I74" s="21"/>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row>
    <row r="75" spans="1:52" ht="24.95" customHeight="1" x14ac:dyDescent="0.2">
      <c r="A75" s="1"/>
      <c r="B75" s="22"/>
      <c r="C75" s="23">
        <v>71</v>
      </c>
      <c r="D75" s="27"/>
      <c r="E75" s="27"/>
      <c r="F75" s="26"/>
      <c r="G75" s="26"/>
      <c r="H75" s="26"/>
      <c r="I75" s="21"/>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row>
    <row r="76" spans="1:52" ht="24.95" customHeight="1" x14ac:dyDescent="0.2">
      <c r="A76" s="1"/>
      <c r="B76" s="22"/>
      <c r="C76" s="23">
        <v>72</v>
      </c>
      <c r="D76" s="27"/>
      <c r="E76" s="27"/>
      <c r="F76" s="26"/>
      <c r="G76" s="26"/>
      <c r="H76" s="26"/>
      <c r="I76" s="21"/>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row>
    <row r="77" spans="1:52" ht="24.95" customHeight="1" x14ac:dyDescent="0.2">
      <c r="A77" s="1"/>
      <c r="B77" s="22"/>
      <c r="C77" s="23">
        <v>73</v>
      </c>
      <c r="D77" s="27"/>
      <c r="E77" s="27"/>
      <c r="F77" s="26"/>
      <c r="G77" s="26"/>
      <c r="H77" s="26"/>
      <c r="I77" s="21"/>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row>
    <row r="78" spans="1:52" ht="24.95" customHeight="1" x14ac:dyDescent="0.2">
      <c r="A78" s="1"/>
      <c r="B78" s="22"/>
      <c r="C78" s="23">
        <v>74</v>
      </c>
      <c r="D78" s="27"/>
      <c r="E78" s="27"/>
      <c r="F78" s="26"/>
      <c r="G78" s="26"/>
      <c r="H78" s="26"/>
      <c r="I78" s="21"/>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row>
    <row r="79" spans="1:52" ht="24.95" customHeight="1" x14ac:dyDescent="0.2">
      <c r="A79" s="1"/>
      <c r="B79" s="22"/>
      <c r="C79" s="23">
        <v>75</v>
      </c>
      <c r="D79" s="27"/>
      <c r="E79" s="27"/>
      <c r="F79" s="26"/>
      <c r="G79" s="26"/>
      <c r="H79" s="26"/>
      <c r="I79" s="21"/>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row>
    <row r="80" spans="1:52" ht="24.95" customHeight="1" x14ac:dyDescent="0.2">
      <c r="A80" s="1"/>
      <c r="B80" s="22"/>
      <c r="C80" s="23">
        <v>76</v>
      </c>
      <c r="D80" s="27"/>
      <c r="E80" s="27"/>
      <c r="F80" s="26"/>
      <c r="G80" s="26"/>
      <c r="H80" s="26"/>
      <c r="I80" s="21"/>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row>
    <row r="81" spans="1:52" ht="24.95" customHeight="1" x14ac:dyDescent="0.2">
      <c r="A81" s="1"/>
      <c r="B81" s="22"/>
      <c r="C81" s="23">
        <v>77</v>
      </c>
      <c r="D81" s="27"/>
      <c r="E81" s="27"/>
      <c r="F81" s="26"/>
      <c r="G81" s="26"/>
      <c r="H81" s="26"/>
      <c r="I81" s="21"/>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row>
    <row r="82" spans="1:52" ht="24.95" customHeight="1" x14ac:dyDescent="0.2">
      <c r="A82" s="1"/>
      <c r="B82" s="22"/>
      <c r="C82" s="23">
        <v>78</v>
      </c>
      <c r="D82" s="27"/>
      <c r="E82" s="27"/>
      <c r="F82" s="26"/>
      <c r="G82" s="26"/>
      <c r="H82" s="26"/>
      <c r="I82" s="21"/>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row>
    <row r="83" spans="1:52" ht="24.95" customHeight="1" x14ac:dyDescent="0.2">
      <c r="A83" s="1"/>
      <c r="B83" s="22"/>
      <c r="C83" s="23">
        <v>79</v>
      </c>
      <c r="D83" s="27"/>
      <c r="E83" s="27"/>
      <c r="F83" s="26"/>
      <c r="G83" s="26"/>
      <c r="H83" s="26"/>
      <c r="I83" s="21"/>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row>
    <row r="84" spans="1:52" ht="24.95" customHeight="1" x14ac:dyDescent="0.2">
      <c r="A84" s="1"/>
      <c r="B84" s="22"/>
      <c r="C84" s="23">
        <v>80</v>
      </c>
      <c r="D84" s="27"/>
      <c r="E84" s="27"/>
      <c r="F84" s="26"/>
      <c r="G84" s="26"/>
      <c r="H84" s="26"/>
      <c r="I84" s="21"/>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row>
    <row r="85" spans="1:52" ht="24.95" customHeight="1" x14ac:dyDescent="0.2">
      <c r="A85" s="1"/>
      <c r="B85" s="22"/>
      <c r="C85" s="23">
        <v>81</v>
      </c>
      <c r="D85" s="27"/>
      <c r="E85" s="27"/>
      <c r="F85" s="26"/>
      <c r="G85" s="26"/>
      <c r="H85" s="26"/>
      <c r="I85" s="21"/>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row>
    <row r="86" spans="1:52" ht="24.95" customHeight="1" x14ac:dyDescent="0.2">
      <c r="A86" s="1"/>
      <c r="B86" s="22"/>
      <c r="C86" s="23">
        <v>82</v>
      </c>
      <c r="D86" s="27"/>
      <c r="E86" s="27"/>
      <c r="F86" s="26"/>
      <c r="G86" s="26"/>
      <c r="H86" s="26"/>
      <c r="I86" s="21"/>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row>
    <row r="87" spans="1:52" ht="24.95" customHeight="1" x14ac:dyDescent="0.2">
      <c r="A87" s="1"/>
      <c r="B87" s="22"/>
      <c r="C87" s="23">
        <v>83</v>
      </c>
      <c r="D87" s="27"/>
      <c r="E87" s="27"/>
      <c r="F87" s="26"/>
      <c r="G87" s="26"/>
      <c r="H87" s="26"/>
      <c r="I87" s="21"/>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row>
    <row r="88" spans="1:52" ht="24.95" customHeight="1" x14ac:dyDescent="0.2">
      <c r="A88" s="1"/>
      <c r="B88" s="22"/>
      <c r="C88" s="23">
        <v>84</v>
      </c>
      <c r="D88" s="27"/>
      <c r="E88" s="27"/>
      <c r="F88" s="26"/>
      <c r="G88" s="26"/>
      <c r="H88" s="26"/>
      <c r="I88" s="21"/>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row>
    <row r="89" spans="1:52" ht="24.95" customHeight="1" x14ac:dyDescent="0.2">
      <c r="A89" s="1"/>
      <c r="B89" s="22"/>
      <c r="C89" s="23">
        <v>85</v>
      </c>
      <c r="D89" s="27"/>
      <c r="E89" s="27"/>
      <c r="F89" s="26"/>
      <c r="G89" s="26"/>
      <c r="H89" s="26"/>
      <c r="I89" s="21"/>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row>
    <row r="90" spans="1:52" ht="24.95" customHeight="1" x14ac:dyDescent="0.2">
      <c r="A90" s="1"/>
      <c r="B90" s="22"/>
      <c r="C90" s="23">
        <v>86</v>
      </c>
      <c r="D90" s="27"/>
      <c r="E90" s="27"/>
      <c r="F90" s="26"/>
      <c r="G90" s="26"/>
      <c r="H90" s="26"/>
      <c r="I90" s="21"/>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row>
    <row r="91" spans="1:52" ht="24.95" customHeight="1" x14ac:dyDescent="0.2">
      <c r="A91" s="1"/>
      <c r="B91" s="22"/>
      <c r="C91" s="23">
        <v>87</v>
      </c>
      <c r="D91" s="27"/>
      <c r="E91" s="27"/>
      <c r="F91" s="26"/>
      <c r="G91" s="26"/>
      <c r="H91" s="26"/>
      <c r="I91" s="21"/>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row>
    <row r="92" spans="1:52" ht="24.95" customHeight="1" x14ac:dyDescent="0.2">
      <c r="A92" s="1"/>
      <c r="B92" s="22"/>
      <c r="C92" s="23">
        <v>88</v>
      </c>
      <c r="D92" s="27"/>
      <c r="E92" s="27"/>
      <c r="F92" s="26"/>
      <c r="G92" s="26"/>
      <c r="H92" s="26"/>
      <c r="I92" s="21"/>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row>
    <row r="93" spans="1:52" ht="24.95" customHeight="1" x14ac:dyDescent="0.2">
      <c r="A93" s="1"/>
      <c r="B93" s="22"/>
      <c r="C93" s="23">
        <v>89</v>
      </c>
      <c r="D93" s="27"/>
      <c r="E93" s="27"/>
      <c r="F93" s="26"/>
      <c r="G93" s="26"/>
      <c r="H93" s="26"/>
      <c r="I93" s="21"/>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row>
    <row r="94" spans="1:52" ht="24.95" customHeight="1" x14ac:dyDescent="0.2">
      <c r="A94" s="1"/>
      <c r="B94" s="22"/>
      <c r="C94" s="23">
        <v>90</v>
      </c>
      <c r="D94" s="27"/>
      <c r="E94" s="27"/>
      <c r="F94" s="26"/>
      <c r="G94" s="26"/>
      <c r="H94" s="26"/>
      <c r="I94" s="21"/>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row>
    <row r="95" spans="1:52" ht="24.95" customHeight="1" x14ac:dyDescent="0.2">
      <c r="A95" s="1"/>
      <c r="B95" s="22"/>
      <c r="C95" s="23">
        <v>91</v>
      </c>
      <c r="D95" s="27"/>
      <c r="E95" s="27"/>
      <c r="F95" s="26"/>
      <c r="G95" s="26"/>
      <c r="H95" s="26"/>
      <c r="I95" s="21"/>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row>
    <row r="96" spans="1:52" ht="24.95" customHeight="1" x14ac:dyDescent="0.2">
      <c r="A96" s="1"/>
      <c r="B96" s="22"/>
      <c r="C96" s="23">
        <v>92</v>
      </c>
      <c r="D96" s="27"/>
      <c r="E96" s="27"/>
      <c r="F96" s="26"/>
      <c r="G96" s="26"/>
      <c r="H96" s="26"/>
      <c r="I96" s="21"/>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row>
    <row r="97" spans="1:52" ht="24.95" customHeight="1" x14ac:dyDescent="0.2">
      <c r="A97" s="1"/>
      <c r="B97" s="22"/>
      <c r="C97" s="23">
        <v>93</v>
      </c>
      <c r="D97" s="27"/>
      <c r="E97" s="27"/>
      <c r="F97" s="26"/>
      <c r="G97" s="26"/>
      <c r="H97" s="26"/>
      <c r="I97" s="21"/>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row>
    <row r="98" spans="1:52" ht="24.95" customHeight="1" x14ac:dyDescent="0.2">
      <c r="A98" s="1"/>
      <c r="B98" s="22"/>
      <c r="C98" s="23">
        <v>94</v>
      </c>
      <c r="D98" s="27"/>
      <c r="E98" s="27"/>
      <c r="F98" s="26"/>
      <c r="G98" s="26"/>
      <c r="H98" s="26"/>
      <c r="I98" s="21"/>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row>
    <row r="99" spans="1:52" ht="24.95" customHeight="1" x14ac:dyDescent="0.2">
      <c r="A99" s="1"/>
      <c r="B99" s="22"/>
      <c r="C99" s="23">
        <v>95</v>
      </c>
      <c r="D99" s="27"/>
      <c r="E99" s="27"/>
      <c r="F99" s="26"/>
      <c r="G99" s="26"/>
      <c r="H99" s="26"/>
      <c r="I99" s="21"/>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row>
    <row r="100" spans="1:52" ht="24.95" customHeight="1" x14ac:dyDescent="0.2">
      <c r="A100" s="1"/>
      <c r="B100" s="22"/>
      <c r="C100" s="23">
        <v>96</v>
      </c>
      <c r="D100" s="27"/>
      <c r="E100" s="27"/>
      <c r="F100" s="26"/>
      <c r="G100" s="26"/>
      <c r="H100" s="26"/>
      <c r="I100" s="21"/>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row>
    <row r="101" spans="1:52" ht="24.95" customHeight="1" x14ac:dyDescent="0.2">
      <c r="A101" s="1"/>
      <c r="B101" s="22"/>
      <c r="C101" s="23">
        <v>97</v>
      </c>
      <c r="D101" s="27"/>
      <c r="E101" s="27"/>
      <c r="F101" s="26"/>
      <c r="G101" s="26"/>
      <c r="H101" s="26"/>
      <c r="I101" s="21"/>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row>
    <row r="102" spans="1:52" ht="24.95" customHeight="1" x14ac:dyDescent="0.2">
      <c r="A102" s="1"/>
      <c r="B102" s="22"/>
      <c r="C102" s="23">
        <v>98</v>
      </c>
      <c r="D102" s="27"/>
      <c r="E102" s="27"/>
      <c r="F102" s="26"/>
      <c r="G102" s="26"/>
      <c r="H102" s="26"/>
      <c r="I102" s="21"/>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row>
    <row r="103" spans="1:52" ht="24.95" customHeight="1" x14ac:dyDescent="0.2">
      <c r="A103" s="1"/>
      <c r="B103" s="22"/>
      <c r="C103" s="23">
        <v>99</v>
      </c>
      <c r="D103" s="27"/>
      <c r="E103" s="27"/>
      <c r="F103" s="26"/>
      <c r="G103" s="26"/>
      <c r="H103" s="26"/>
      <c r="I103" s="21"/>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row>
    <row r="104" spans="1:52" ht="24.95" customHeight="1" x14ac:dyDescent="0.2">
      <c r="A104" s="1"/>
      <c r="B104" s="22"/>
      <c r="C104" s="23">
        <v>100</v>
      </c>
      <c r="D104" s="27"/>
      <c r="E104" s="27"/>
      <c r="F104" s="26"/>
      <c r="G104" s="26"/>
      <c r="H104" s="26"/>
      <c r="I104" s="21"/>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row>
    <row r="105" spans="1:52" ht="15" thickBot="1" x14ac:dyDescent="0.25">
      <c r="A105" s="1"/>
      <c r="B105" s="30"/>
      <c r="C105" s="31"/>
      <c r="D105" s="31"/>
      <c r="E105" s="31"/>
      <c r="F105" s="31"/>
      <c r="G105" s="31"/>
      <c r="H105" s="31"/>
      <c r="I105" s="32"/>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row>
    <row r="106" spans="1:52"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row>
    <row r="107" spans="1:52"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row>
    <row r="108" spans="1:52"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row>
    <row r="109" spans="1:52"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row>
    <row r="110" spans="1:52"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row>
    <row r="111" spans="1:52"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row>
    <row r="112" spans="1:52"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row>
    <row r="113" spans="1:52"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row>
    <row r="114" spans="1:52"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row>
    <row r="115" spans="1:52"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row>
    <row r="116" spans="1:52"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row>
    <row r="117" spans="1:52"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row>
    <row r="118" spans="1:52"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row>
    <row r="119" spans="1:52"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row>
    <row r="120" spans="1:52"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row>
    <row r="121" spans="1:52"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row>
    <row r="122" spans="1:52"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row>
    <row r="123" spans="1:52"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row>
    <row r="124" spans="1:52"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row>
    <row r="125" spans="1:52"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row>
    <row r="126" spans="1:52"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row>
    <row r="127" spans="1:52"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row>
    <row r="128" spans="1:52"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row>
    <row r="129" spans="1:52"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row>
    <row r="130" spans="1:52"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row>
    <row r="131" spans="1:52"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row>
    <row r="132" spans="1:52"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row>
    <row r="133" spans="1:52"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row>
    <row r="134" spans="1:52"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row>
    <row r="135" spans="1:52"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row>
    <row r="136" spans="1:52"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row>
    <row r="137" spans="1:52"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row>
    <row r="138" spans="1:52"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row>
    <row r="139" spans="1:52"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row>
    <row r="140" spans="1:52"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row>
    <row r="141" spans="1:52"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row>
    <row r="142" spans="1:52"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row>
    <row r="143" spans="1:52"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row>
    <row r="144" spans="1:52"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row>
    <row r="145" spans="1:52"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row>
    <row r="146" spans="1:52"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row>
    <row r="147" spans="1:52"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row>
    <row r="148" spans="1:52"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row>
    <row r="149" spans="1:52"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row>
    <row r="150" spans="1:52"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row>
    <row r="151" spans="1:52"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row>
    <row r="152" spans="1:52"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row>
    <row r="153" spans="1:52"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row>
    <row r="154" spans="1:52"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row>
    <row r="155" spans="1:52"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row>
    <row r="156" spans="1:52"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row>
    <row r="157" spans="1:52"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row>
    <row r="158" spans="1:52"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row>
    <row r="159" spans="1:52"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row>
    <row r="160" spans="1:52"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row>
    <row r="161" spans="1:52"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row>
    <row r="162" spans="1:52"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row>
    <row r="163" spans="1:52"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row>
    <row r="164" spans="1:52"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row>
    <row r="165" spans="1:52"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row>
    <row r="166" spans="1:52"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row>
    <row r="167" spans="1:52"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row>
    <row r="168" spans="1:52"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row>
    <row r="169" spans="1:52"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row>
    <row r="170" spans="1:52"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row>
    <row r="171" spans="1:52"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row>
    <row r="172" spans="1:52"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row>
    <row r="173" spans="1:52"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row>
    <row r="174" spans="1:52"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row>
    <row r="175" spans="1:52"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row>
    <row r="176" spans="1:52"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row>
    <row r="177" spans="1:52"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row>
    <row r="178" spans="1:52"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row>
    <row r="179" spans="1:52"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row>
    <row r="180" spans="1:52"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row>
  </sheetData>
  <sheetProtection formatCells="0"/>
  <autoFilter ref="C4:H104" xr:uid="{00000000-0009-0000-0000-000002000000}"/>
  <conditionalFormatting sqref="E5:G104">
    <cfRule type="expression" dxfId="11" priority="19">
      <formula>#REF!="Awaiting Funding"</formula>
    </cfRule>
    <cfRule type="expression" dxfId="10" priority="20">
      <formula>#REF!="Not Viable"</formula>
    </cfRule>
    <cfRule type="expression" dxfId="9" priority="21">
      <formula>#REF!="Under Study"</formula>
    </cfRule>
    <cfRule type="expression" dxfId="8" priority="22">
      <formula>#REF!="Completed"</formula>
    </cfRule>
    <cfRule type="expression" dxfId="7" priority="23">
      <formula>#REF!="In Progress"</formula>
    </cfRule>
    <cfRule type="expression" dxfId="6" priority="24">
      <formula>#REF!="Not Started"</formula>
    </cfRule>
  </conditionalFormatting>
  <conditionalFormatting sqref="H5:H104">
    <cfRule type="expression" dxfId="5" priority="13">
      <formula>#REF!="Awaiting Funding"</formula>
    </cfRule>
    <cfRule type="expression" dxfId="4" priority="14">
      <formula>#REF!="Not Viable"</formula>
    </cfRule>
    <cfRule type="expression" dxfId="3" priority="15">
      <formula>#REF!="Under Study"</formula>
    </cfRule>
    <cfRule type="expression" dxfId="2" priority="16">
      <formula>#REF!="Completed"</formula>
    </cfRule>
    <cfRule type="expression" dxfId="1" priority="17">
      <formula>#REF!="In Progress"</formula>
    </cfRule>
    <cfRule type="expression" dxfId="0" priority="18">
      <formula>#REF!="Not Started"</formula>
    </cfRule>
  </conditionalFormatting>
  <dataValidations count="1">
    <dataValidation type="list" allowBlank="1" showInputMessage="1" showErrorMessage="1" sqref="G5:G104" xr:uid="{00000000-0002-0000-0200-000000000000}">
      <formula1>Recurring</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L36"/>
  <sheetViews>
    <sheetView zoomScaleNormal="100" workbookViewId="0">
      <selection activeCell="D24" sqref="D24"/>
    </sheetView>
  </sheetViews>
  <sheetFormatPr defaultRowHeight="15" x14ac:dyDescent="0.25"/>
  <cols>
    <col min="1" max="1" width="11.7109375" bestFit="1" customWidth="1"/>
    <col min="2" max="2" width="13.5703125" bestFit="1" customWidth="1"/>
    <col min="3" max="4" width="19.5703125" bestFit="1" customWidth="1"/>
    <col min="5" max="5" width="9.7109375" bestFit="1" customWidth="1"/>
    <col min="6" max="6" width="16.42578125" bestFit="1" customWidth="1"/>
    <col min="7" max="7" width="17.42578125" bestFit="1" customWidth="1"/>
    <col min="8" max="8" width="41.5703125" bestFit="1" customWidth="1"/>
    <col min="9" max="11" width="21.140625" bestFit="1" customWidth="1"/>
    <col min="12" max="12" width="19.140625" bestFit="1" customWidth="1"/>
  </cols>
  <sheetData>
    <row r="1" spans="1:12" x14ac:dyDescent="0.25">
      <c r="A1" s="33" t="s">
        <v>65</v>
      </c>
      <c r="B1" s="34" t="s">
        <v>66</v>
      </c>
      <c r="C1" s="34" t="s">
        <v>67</v>
      </c>
      <c r="D1" s="34" t="s">
        <v>68</v>
      </c>
      <c r="E1" s="34" t="s">
        <v>25</v>
      </c>
      <c r="F1" s="34" t="s">
        <v>69</v>
      </c>
      <c r="G1" s="34" t="s">
        <v>70</v>
      </c>
      <c r="H1" s="34" t="s">
        <v>71</v>
      </c>
      <c r="I1" s="34" t="s">
        <v>72</v>
      </c>
      <c r="J1" s="34" t="s">
        <v>73</v>
      </c>
      <c r="K1" s="34" t="s">
        <v>74</v>
      </c>
      <c r="L1" s="34" t="s">
        <v>75</v>
      </c>
    </row>
    <row r="2" spans="1:12" x14ac:dyDescent="0.25">
      <c r="A2" s="35" t="s">
        <v>76</v>
      </c>
      <c r="B2" s="36" t="s">
        <v>21</v>
      </c>
      <c r="C2" s="36" t="s">
        <v>67</v>
      </c>
      <c r="D2" s="36" t="s">
        <v>24</v>
      </c>
      <c r="E2" s="36" t="s">
        <v>25</v>
      </c>
      <c r="F2" s="36" t="s">
        <v>69</v>
      </c>
      <c r="G2" s="36" t="s">
        <v>77</v>
      </c>
      <c r="H2" s="36" t="s">
        <v>32</v>
      </c>
      <c r="I2" s="36" t="s">
        <v>33</v>
      </c>
      <c r="J2" s="36" t="s">
        <v>78</v>
      </c>
      <c r="K2" s="36" t="s">
        <v>79</v>
      </c>
      <c r="L2" s="36" t="s">
        <v>80</v>
      </c>
    </row>
    <row r="3" spans="1:12" x14ac:dyDescent="0.25">
      <c r="A3" s="368" t="s">
        <v>81</v>
      </c>
      <c r="B3" s="37" t="s">
        <v>11</v>
      </c>
      <c r="C3" s="38" t="s">
        <v>82</v>
      </c>
      <c r="D3" s="37" t="s">
        <v>83</v>
      </c>
      <c r="E3" s="37" t="s">
        <v>13</v>
      </c>
      <c r="F3" s="37" t="s">
        <v>84</v>
      </c>
      <c r="G3" s="37" t="s">
        <v>83</v>
      </c>
      <c r="H3" s="37" t="s">
        <v>85</v>
      </c>
      <c r="I3" s="37" t="s">
        <v>86</v>
      </c>
      <c r="J3" s="37" t="s">
        <v>47</v>
      </c>
      <c r="K3" s="37" t="s">
        <v>86</v>
      </c>
      <c r="L3" s="39">
        <v>42005</v>
      </c>
    </row>
    <row r="4" spans="1:12" x14ac:dyDescent="0.25">
      <c r="A4" s="369"/>
      <c r="B4" s="38" t="s">
        <v>87</v>
      </c>
      <c r="C4" s="38" t="s">
        <v>88</v>
      </c>
      <c r="D4" s="38" t="s">
        <v>89</v>
      </c>
      <c r="E4" s="38" t="s">
        <v>49</v>
      </c>
      <c r="F4" s="38" t="s">
        <v>37</v>
      </c>
      <c r="G4" s="38" t="s">
        <v>90</v>
      </c>
      <c r="H4" s="38" t="s">
        <v>91</v>
      </c>
      <c r="I4" s="38" t="s">
        <v>92</v>
      </c>
      <c r="J4" s="38" t="s">
        <v>93</v>
      </c>
      <c r="K4" s="38" t="s">
        <v>92</v>
      </c>
    </row>
    <row r="5" spans="1:12" x14ac:dyDescent="0.25">
      <c r="A5" s="369"/>
      <c r="B5" s="38" t="s">
        <v>14</v>
      </c>
      <c r="C5" s="38" t="s">
        <v>94</v>
      </c>
      <c r="D5" s="38" t="s">
        <v>48</v>
      </c>
      <c r="E5" s="38" t="s">
        <v>95</v>
      </c>
      <c r="F5" s="38" t="s">
        <v>41</v>
      </c>
      <c r="G5" s="38" t="s">
        <v>48</v>
      </c>
      <c r="H5" s="38" t="s">
        <v>96</v>
      </c>
      <c r="I5" s="38"/>
      <c r="J5" s="40" t="s">
        <v>97</v>
      </c>
      <c r="K5" s="38"/>
    </row>
    <row r="6" spans="1:12" x14ac:dyDescent="0.25">
      <c r="A6" s="369"/>
      <c r="B6" s="38" t="s">
        <v>98</v>
      </c>
      <c r="C6" s="38" t="s">
        <v>99</v>
      </c>
      <c r="D6" s="38"/>
      <c r="E6" s="38"/>
      <c r="F6" s="38" t="s">
        <v>100</v>
      </c>
      <c r="G6" s="38"/>
      <c r="H6" s="38" t="s">
        <v>101</v>
      </c>
      <c r="I6" s="38"/>
      <c r="J6" s="38" t="s">
        <v>102</v>
      </c>
      <c r="K6" s="38"/>
    </row>
    <row r="7" spans="1:12" x14ac:dyDescent="0.25">
      <c r="A7" s="369"/>
      <c r="B7" s="38"/>
      <c r="C7" s="38" t="s">
        <v>103</v>
      </c>
      <c r="D7" s="38"/>
      <c r="E7" s="38"/>
      <c r="F7" s="38" t="s">
        <v>104</v>
      </c>
      <c r="G7" s="38"/>
      <c r="H7" s="38" t="s">
        <v>105</v>
      </c>
      <c r="I7" s="38"/>
      <c r="J7" s="38"/>
      <c r="K7" s="38"/>
    </row>
    <row r="8" spans="1:12" x14ac:dyDescent="0.25">
      <c r="A8" s="369"/>
      <c r="B8" s="38"/>
      <c r="C8" s="38" t="s">
        <v>106</v>
      </c>
      <c r="D8" s="38"/>
      <c r="E8" s="38"/>
      <c r="F8" s="38"/>
      <c r="G8" s="38"/>
      <c r="H8" s="38" t="s">
        <v>107</v>
      </c>
      <c r="I8" s="38"/>
      <c r="J8" s="38"/>
      <c r="K8" s="38"/>
    </row>
    <row r="9" spans="1:12" x14ac:dyDescent="0.25">
      <c r="A9" s="369"/>
      <c r="B9" s="38"/>
      <c r="C9" s="38" t="s">
        <v>108</v>
      </c>
      <c r="D9" s="38"/>
      <c r="E9" s="38"/>
      <c r="F9" s="38"/>
      <c r="G9" s="38"/>
      <c r="H9" s="38"/>
      <c r="I9" s="38"/>
      <c r="J9" s="38"/>
      <c r="K9" s="38"/>
    </row>
    <row r="10" spans="1:12" x14ac:dyDescent="0.25">
      <c r="A10" s="369"/>
      <c r="B10" s="38"/>
      <c r="C10" s="38" t="s">
        <v>109</v>
      </c>
      <c r="D10" s="38"/>
      <c r="E10" s="38"/>
      <c r="F10" s="38"/>
      <c r="G10" s="38"/>
      <c r="H10" s="38"/>
      <c r="I10" s="38"/>
      <c r="J10" s="38"/>
      <c r="K10" s="38"/>
    </row>
    <row r="11" spans="1:12" x14ac:dyDescent="0.25">
      <c r="A11" s="369"/>
      <c r="B11" s="38"/>
      <c r="C11" s="38" t="s">
        <v>110</v>
      </c>
      <c r="D11" s="38"/>
      <c r="E11" s="38"/>
      <c r="F11" s="38"/>
      <c r="G11" s="38"/>
      <c r="H11" s="38"/>
      <c r="I11" s="38"/>
      <c r="J11" s="38"/>
      <c r="K11" s="38"/>
    </row>
    <row r="12" spans="1:12" x14ac:dyDescent="0.25">
      <c r="A12" s="369"/>
      <c r="B12" s="38"/>
      <c r="C12" s="38" t="s">
        <v>54</v>
      </c>
      <c r="D12" s="38"/>
      <c r="E12" s="38"/>
      <c r="F12" s="38"/>
      <c r="G12" s="38"/>
      <c r="H12" s="38"/>
      <c r="I12" s="38"/>
      <c r="J12" s="38"/>
      <c r="K12" s="38"/>
    </row>
    <row r="13" spans="1:12" x14ac:dyDescent="0.25">
      <c r="A13" s="369"/>
      <c r="B13" s="38"/>
      <c r="C13" s="38" t="s">
        <v>111</v>
      </c>
      <c r="D13" s="38"/>
      <c r="E13" s="38"/>
      <c r="F13" s="38"/>
      <c r="G13" s="38"/>
      <c r="H13" s="38"/>
      <c r="I13" s="38"/>
      <c r="J13" s="38"/>
      <c r="K13" s="38"/>
    </row>
    <row r="14" spans="1:12" x14ac:dyDescent="0.25">
      <c r="A14" s="369"/>
      <c r="B14" s="38"/>
      <c r="C14" s="38" t="s">
        <v>112</v>
      </c>
      <c r="D14" s="38"/>
      <c r="E14" s="38"/>
      <c r="F14" s="38"/>
      <c r="G14" s="38"/>
      <c r="H14" s="38"/>
      <c r="I14" s="38"/>
      <c r="J14" s="38"/>
      <c r="K14" s="38"/>
    </row>
    <row r="15" spans="1:12" x14ac:dyDescent="0.25">
      <c r="A15" s="369"/>
      <c r="B15" s="38"/>
      <c r="C15" s="38" t="s">
        <v>55</v>
      </c>
      <c r="D15" s="38"/>
      <c r="E15" s="38"/>
      <c r="F15" s="38"/>
      <c r="G15" s="38"/>
      <c r="H15" s="38"/>
      <c r="I15" s="38"/>
      <c r="J15" s="38"/>
      <c r="K15" s="38"/>
    </row>
    <row r="16" spans="1:12" x14ac:dyDescent="0.25">
      <c r="A16" s="369"/>
      <c r="B16" s="38"/>
      <c r="C16" s="38" t="s">
        <v>113</v>
      </c>
      <c r="D16" s="38"/>
      <c r="E16" s="38"/>
      <c r="F16" s="38"/>
      <c r="G16" s="38"/>
      <c r="H16" s="38"/>
      <c r="I16" s="38"/>
      <c r="J16" s="38"/>
      <c r="K16" s="38"/>
    </row>
    <row r="17" spans="1:11" x14ac:dyDescent="0.25">
      <c r="A17" s="370"/>
      <c r="B17" s="41"/>
      <c r="C17" s="38" t="s">
        <v>114</v>
      </c>
      <c r="D17" s="41"/>
      <c r="E17" s="41"/>
      <c r="F17" s="41"/>
      <c r="G17" s="41"/>
      <c r="H17" s="41"/>
      <c r="I17" s="41"/>
      <c r="J17" s="41"/>
      <c r="K17" s="41"/>
    </row>
    <row r="18" spans="1:11" x14ac:dyDescent="0.25">
      <c r="C18" s="38" t="s">
        <v>45</v>
      </c>
    </row>
    <row r="19" spans="1:11" x14ac:dyDescent="0.25">
      <c r="C19" s="38" t="s">
        <v>115</v>
      </c>
    </row>
    <row r="20" spans="1:11" x14ac:dyDescent="0.25">
      <c r="C20" s="38" t="s">
        <v>116</v>
      </c>
      <c r="H20" s="42"/>
    </row>
    <row r="21" spans="1:11" x14ac:dyDescent="0.25">
      <c r="C21" s="38" t="s">
        <v>117</v>
      </c>
    </row>
    <row r="22" spans="1:11" x14ac:dyDescent="0.25">
      <c r="C22" s="38" t="s">
        <v>118</v>
      </c>
    </row>
    <row r="23" spans="1:11" x14ac:dyDescent="0.25">
      <c r="C23" s="38" t="s">
        <v>52</v>
      </c>
    </row>
    <row r="24" spans="1:11" x14ac:dyDescent="0.25">
      <c r="C24" s="38" t="s">
        <v>119</v>
      </c>
    </row>
    <row r="25" spans="1:11" x14ac:dyDescent="0.25">
      <c r="C25" s="38" t="s">
        <v>120</v>
      </c>
    </row>
    <row r="26" spans="1:11" x14ac:dyDescent="0.25">
      <c r="C26" s="38" t="s">
        <v>121</v>
      </c>
    </row>
    <row r="27" spans="1:11" x14ac:dyDescent="0.25">
      <c r="C27" s="41" t="s">
        <v>122</v>
      </c>
    </row>
    <row r="29" spans="1:11" x14ac:dyDescent="0.25">
      <c r="B29" t="s">
        <v>123</v>
      </c>
    </row>
    <row r="30" spans="1:11" x14ac:dyDescent="0.25">
      <c r="B30" t="s">
        <v>124</v>
      </c>
    </row>
    <row r="31" spans="1:11" x14ac:dyDescent="0.25">
      <c r="B31" t="s">
        <v>125</v>
      </c>
    </row>
    <row r="35" spans="2:2" x14ac:dyDescent="0.25">
      <c r="B35" t="s">
        <v>126</v>
      </c>
    </row>
    <row r="36" spans="2:2" x14ac:dyDescent="0.25">
      <c r="B36" t="s">
        <v>127</v>
      </c>
    </row>
  </sheetData>
  <mergeCells count="1">
    <mergeCell ref="A3:A17"/>
  </mergeCells>
  <dataValidations count="1">
    <dataValidation type="list" allowBlank="1" showInputMessage="1" showErrorMessage="1" sqref="F2" xr:uid="{00000000-0002-0000-0300-000000000000}">
      <formula1>#REF!</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1733A-E0CC-400A-A902-973464F973D6}">
  <sheetPr codeName="Sheet3">
    <tabColor rgb="FF00B0F0"/>
  </sheetPr>
  <dimension ref="A1:K21"/>
  <sheetViews>
    <sheetView zoomScale="145" zoomScaleNormal="145" workbookViewId="0">
      <selection activeCell="F7" sqref="F7"/>
    </sheetView>
  </sheetViews>
  <sheetFormatPr defaultRowHeight="15" x14ac:dyDescent="0.25"/>
  <cols>
    <col min="1" max="1" width="45.7109375" customWidth="1"/>
    <col min="4" max="4" width="5" customWidth="1"/>
    <col min="5" max="5" width="4.5703125" customWidth="1"/>
    <col min="6" max="6" width="51.85546875" customWidth="1"/>
    <col min="7" max="7" width="13.140625" customWidth="1"/>
    <col min="8" max="8" width="11.140625" customWidth="1"/>
    <col min="9" max="9" width="9.5703125" customWidth="1"/>
    <col min="10" max="11" width="13.28515625" customWidth="1"/>
    <col min="14" max="14" width="16.85546875" customWidth="1"/>
  </cols>
  <sheetData>
    <row r="1" spans="1:11" ht="15.75" thickBot="1" x14ac:dyDescent="0.3">
      <c r="A1" s="140" t="s">
        <v>128</v>
      </c>
      <c r="F1" s="140"/>
      <c r="J1" s="140"/>
      <c r="K1" s="140"/>
    </row>
    <row r="2" spans="1:11" ht="39" thickBot="1" x14ac:dyDescent="0.3">
      <c r="A2" s="373" t="s">
        <v>129</v>
      </c>
      <c r="B2" s="373"/>
      <c r="E2" s="141" t="s">
        <v>130</v>
      </c>
      <c r="F2" s="142" t="s">
        <v>131</v>
      </c>
      <c r="G2" s="142" t="s">
        <v>401</v>
      </c>
      <c r="H2" s="142" t="s">
        <v>402</v>
      </c>
      <c r="I2" s="143" t="s">
        <v>403</v>
      </c>
      <c r="J2" s="143" t="s">
        <v>404</v>
      </c>
      <c r="K2" s="141" t="s">
        <v>132</v>
      </c>
    </row>
    <row r="3" spans="1:11" x14ac:dyDescent="0.25">
      <c r="E3" s="33">
        <v>1</v>
      </c>
      <c r="F3" s="144" t="s">
        <v>133</v>
      </c>
      <c r="G3" s="146">
        <f>IFERROR(IF(H3-I3&lt;0,0,H3-I3),0)</f>
        <v>0</v>
      </c>
      <c r="H3" s="147" t="str">
        <f>'1'!B27</f>
        <v/>
      </c>
      <c r="I3" s="147" t="str">
        <f>'1'!B34</f>
        <v/>
      </c>
      <c r="J3" s="145">
        <f t="shared" ref="J3:J12" si="0">IFERROR(G3*$B$5,"N/A")</f>
        <v>0</v>
      </c>
      <c r="K3" s="145">
        <f t="shared" ref="K3:K12" si="1">IFERROR(J3*$B$6,"N/A")</f>
        <v>0</v>
      </c>
    </row>
    <row r="4" spans="1:11" x14ac:dyDescent="0.25">
      <c r="E4" s="33">
        <v>2</v>
      </c>
      <c r="F4" s="148" t="s">
        <v>134</v>
      </c>
      <c r="G4" s="146">
        <f t="shared" ref="G4:G12" si="2">IFERROR(IF(H4-I4&lt;0,0,H4-I4),0)</f>
        <v>0</v>
      </c>
      <c r="H4" s="147" t="str">
        <f>'2'!B44</f>
        <v/>
      </c>
      <c r="I4" s="147" t="str">
        <f>'2'!B60</f>
        <v/>
      </c>
      <c r="J4" s="145">
        <f t="shared" si="0"/>
        <v>0</v>
      </c>
      <c r="K4" s="145">
        <f t="shared" si="1"/>
        <v>0</v>
      </c>
    </row>
    <row r="5" spans="1:11" x14ac:dyDescent="0.25">
      <c r="A5" s="337" t="s">
        <v>135</v>
      </c>
      <c r="B5" s="338"/>
      <c r="C5" s="33" t="s">
        <v>136</v>
      </c>
      <c r="E5" s="33">
        <v>3</v>
      </c>
      <c r="F5" s="148" t="s">
        <v>137</v>
      </c>
      <c r="G5" s="146">
        <f t="shared" si="2"/>
        <v>0</v>
      </c>
      <c r="H5" s="147" t="str">
        <f>'3'!B33</f>
        <v/>
      </c>
      <c r="I5" s="147" t="str">
        <f>'3'!B51</f>
        <v/>
      </c>
      <c r="J5" s="145">
        <f t="shared" si="0"/>
        <v>0</v>
      </c>
      <c r="K5" s="145">
        <f t="shared" si="1"/>
        <v>0</v>
      </c>
    </row>
    <row r="6" spans="1:11" x14ac:dyDescent="0.25">
      <c r="A6" s="337" t="s">
        <v>138</v>
      </c>
      <c r="B6" s="221"/>
      <c r="C6" s="33" t="s">
        <v>139</v>
      </c>
      <c r="E6" s="33">
        <v>4</v>
      </c>
      <c r="F6" s="148" t="s">
        <v>140</v>
      </c>
      <c r="G6" s="146">
        <f t="shared" si="2"/>
        <v>0</v>
      </c>
      <c r="H6" s="147">
        <f>'4'!B28</f>
        <v>0</v>
      </c>
      <c r="I6" s="147">
        <f>'4'!B38</f>
        <v>0</v>
      </c>
      <c r="J6" s="145">
        <f t="shared" si="0"/>
        <v>0</v>
      </c>
      <c r="K6" s="145">
        <f t="shared" si="1"/>
        <v>0</v>
      </c>
    </row>
    <row r="7" spans="1:11" x14ac:dyDescent="0.25">
      <c r="E7" s="33">
        <v>5</v>
      </c>
      <c r="F7" s="148" t="s">
        <v>42</v>
      </c>
      <c r="G7" s="146">
        <f t="shared" si="2"/>
        <v>0</v>
      </c>
      <c r="H7" s="146" t="str">
        <f>'5'!B33</f>
        <v/>
      </c>
      <c r="I7" s="146" t="str">
        <f>'5'!B54</f>
        <v/>
      </c>
      <c r="J7" s="145">
        <f t="shared" si="0"/>
        <v>0</v>
      </c>
      <c r="K7" s="145">
        <f t="shared" si="1"/>
        <v>0</v>
      </c>
    </row>
    <row r="8" spans="1:11" x14ac:dyDescent="0.25">
      <c r="E8" s="33">
        <v>6</v>
      </c>
      <c r="F8" s="148" t="s">
        <v>141</v>
      </c>
      <c r="G8" s="146">
        <f t="shared" si="2"/>
        <v>0</v>
      </c>
      <c r="H8" s="146" t="str">
        <f>'6'!B33</f>
        <v/>
      </c>
      <c r="I8" s="146" t="str">
        <f>'6'!B52</f>
        <v/>
      </c>
      <c r="J8" s="145">
        <f t="shared" si="0"/>
        <v>0</v>
      </c>
      <c r="K8" s="145">
        <f t="shared" si="1"/>
        <v>0</v>
      </c>
    </row>
    <row r="9" spans="1:11" x14ac:dyDescent="0.25">
      <c r="A9" s="33" t="s">
        <v>142</v>
      </c>
      <c r="E9" s="33">
        <v>7</v>
      </c>
      <c r="F9" s="148" t="s">
        <v>143</v>
      </c>
      <c r="G9" s="146">
        <f t="shared" si="2"/>
        <v>0</v>
      </c>
      <c r="H9" s="147">
        <f>'7'!B24</f>
        <v>0</v>
      </c>
      <c r="I9" s="147" t="str">
        <f>'7'!B37</f>
        <v/>
      </c>
      <c r="J9" s="145">
        <f t="shared" si="0"/>
        <v>0</v>
      </c>
      <c r="K9" s="145">
        <f t="shared" si="1"/>
        <v>0</v>
      </c>
    </row>
    <row r="10" spans="1:11" x14ac:dyDescent="0.25">
      <c r="A10" s="111" t="s">
        <v>144</v>
      </c>
      <c r="E10" s="33">
        <v>8</v>
      </c>
      <c r="F10" s="148" t="s">
        <v>145</v>
      </c>
      <c r="G10" s="146">
        <f t="shared" si="2"/>
        <v>0</v>
      </c>
      <c r="H10" s="147">
        <f>'8'!B26</f>
        <v>0</v>
      </c>
      <c r="I10" s="147">
        <f>'8'!B32</f>
        <v>0</v>
      </c>
      <c r="J10" s="145">
        <f t="shared" si="0"/>
        <v>0</v>
      </c>
      <c r="K10" s="145">
        <f t="shared" si="1"/>
        <v>0</v>
      </c>
    </row>
    <row r="11" spans="1:11" x14ac:dyDescent="0.25">
      <c r="A11" s="112" t="s">
        <v>146</v>
      </c>
      <c r="E11" s="33">
        <v>9</v>
      </c>
      <c r="F11" s="148" t="s">
        <v>147</v>
      </c>
      <c r="G11" s="146">
        <f t="shared" si="2"/>
        <v>0</v>
      </c>
      <c r="H11" s="147" t="str">
        <f>'9'!B24</f>
        <v/>
      </c>
      <c r="I11" s="147" t="str">
        <f>'9'!B35</f>
        <v/>
      </c>
      <c r="J11" s="145">
        <f t="shared" si="0"/>
        <v>0</v>
      </c>
      <c r="K11" s="145">
        <f t="shared" si="1"/>
        <v>0</v>
      </c>
    </row>
    <row r="12" spans="1:11" x14ac:dyDescent="0.25">
      <c r="A12" s="113" t="s">
        <v>148</v>
      </c>
      <c r="E12" s="33">
        <v>10</v>
      </c>
      <c r="F12" s="148" t="s">
        <v>149</v>
      </c>
      <c r="G12" s="146">
        <f t="shared" si="2"/>
        <v>0</v>
      </c>
      <c r="H12" s="147">
        <f>'10'!B28</f>
        <v>0</v>
      </c>
      <c r="I12" s="147" t="str">
        <f>'10'!B34</f>
        <v/>
      </c>
      <c r="J12" s="145">
        <f t="shared" si="0"/>
        <v>0</v>
      </c>
      <c r="K12" s="145">
        <f t="shared" si="1"/>
        <v>0</v>
      </c>
    </row>
    <row r="13" spans="1:11" x14ac:dyDescent="0.25">
      <c r="A13" s="114" t="s">
        <v>150</v>
      </c>
      <c r="E13" s="371" t="s">
        <v>151</v>
      </c>
      <c r="F13" s="372"/>
      <c r="G13" s="150">
        <f t="shared" ref="G13:I13" si="3">SUM(G3:G12)</f>
        <v>0</v>
      </c>
      <c r="H13" s="150">
        <f t="shared" si="3"/>
        <v>0</v>
      </c>
      <c r="I13" s="150">
        <f t="shared" si="3"/>
        <v>0</v>
      </c>
      <c r="J13" s="149">
        <f>SUM(J3:J12)</f>
        <v>0</v>
      </c>
      <c r="K13" s="149">
        <f>SUM(K3:K12)</f>
        <v>0</v>
      </c>
    </row>
    <row r="14" spans="1:11" x14ac:dyDescent="0.25">
      <c r="A14" s="115" t="s">
        <v>152</v>
      </c>
      <c r="F14" s="151"/>
      <c r="G14" s="153"/>
      <c r="H14" s="153"/>
      <c r="I14" s="153"/>
      <c r="J14" s="152"/>
      <c r="K14" s="152"/>
    </row>
    <row r="15" spans="1:11" x14ac:dyDescent="0.25">
      <c r="A15" s="116" t="s">
        <v>153</v>
      </c>
    </row>
    <row r="16" spans="1:11" x14ac:dyDescent="0.25">
      <c r="A16" s="117" t="s">
        <v>154</v>
      </c>
    </row>
    <row r="17" spans="1:1" x14ac:dyDescent="0.25">
      <c r="A17" s="118" t="s">
        <v>102</v>
      </c>
    </row>
    <row r="18" spans="1:1" x14ac:dyDescent="0.25">
      <c r="A18" s="119" t="s">
        <v>155</v>
      </c>
    </row>
    <row r="19" spans="1:1" x14ac:dyDescent="0.25">
      <c r="A19" s="120" t="s">
        <v>156</v>
      </c>
    </row>
    <row r="20" spans="1:1" x14ac:dyDescent="0.25">
      <c r="A20" s="121" t="s">
        <v>157</v>
      </c>
    </row>
    <row r="21" spans="1:1" x14ac:dyDescent="0.25">
      <c r="A21" s="122" t="s">
        <v>158</v>
      </c>
    </row>
  </sheetData>
  <mergeCells count="2">
    <mergeCell ref="E13:F13"/>
    <mergeCell ref="A2:B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7881D-7DD4-49F6-8664-CE63BA0D06FA}">
  <sheetPr codeName="Sheet4">
    <tabColor rgb="FF108D9A"/>
  </sheetPr>
  <dimension ref="A1:CH90"/>
  <sheetViews>
    <sheetView topLeftCell="A8" workbookViewId="0">
      <selection activeCell="I29" sqref="I29"/>
    </sheetView>
  </sheetViews>
  <sheetFormatPr defaultColWidth="12" defaultRowHeight="15" x14ac:dyDescent="0.25"/>
  <cols>
    <col min="1" max="1" width="40.42578125" style="154" customWidth="1"/>
    <col min="2" max="3" width="20.5703125" style="154" customWidth="1"/>
    <col min="4" max="83" width="12" style="154"/>
    <col min="84" max="16384" width="12" style="109"/>
  </cols>
  <sheetData>
    <row r="1" spans="1:86" ht="15" customHeight="1" x14ac:dyDescent="0.25">
      <c r="A1" s="375"/>
      <c r="B1" s="375"/>
      <c r="C1" s="375"/>
      <c r="E1" s="155"/>
    </row>
    <row r="2" spans="1:86" ht="15" customHeight="1" x14ac:dyDescent="0.25">
      <c r="A2" s="375"/>
      <c r="B2" s="375"/>
      <c r="C2" s="375"/>
      <c r="E2" s="156"/>
    </row>
    <row r="3" spans="1:86" ht="15" customHeight="1" x14ac:dyDescent="0.25">
      <c r="A3" s="375"/>
      <c r="B3" s="375"/>
      <c r="C3" s="375"/>
      <c r="E3" s="157"/>
      <c r="F3" s="155"/>
    </row>
    <row r="4" spans="1:86" ht="15" customHeight="1" x14ac:dyDescent="0.25">
      <c r="A4" s="375"/>
      <c r="B4" s="375"/>
      <c r="C4" s="375"/>
      <c r="E4" s="157"/>
      <c r="F4" s="155"/>
    </row>
    <row r="5" spans="1:86" ht="20.25" x14ac:dyDescent="0.3">
      <c r="A5" s="158" t="s">
        <v>133</v>
      </c>
    </row>
    <row r="6" spans="1:86" ht="15.75" thickBot="1" x14ac:dyDescent="0.3">
      <c r="A6" s="109"/>
      <c r="B6" s="109"/>
      <c r="CF6" s="154"/>
      <c r="CG6" s="154"/>
      <c r="CH6" s="154"/>
    </row>
    <row r="7" spans="1:86" x14ac:dyDescent="0.25">
      <c r="A7" s="376" t="s">
        <v>159</v>
      </c>
      <c r="B7" s="377"/>
      <c r="C7" s="378"/>
      <c r="CF7" s="154"/>
      <c r="CG7" s="154"/>
      <c r="CH7" s="154"/>
    </row>
    <row r="8" spans="1:86" ht="93" customHeight="1" thickBot="1" x14ac:dyDescent="0.3">
      <c r="A8" s="379" t="s">
        <v>160</v>
      </c>
      <c r="B8" s="380"/>
      <c r="C8" s="381"/>
      <c r="J8" s="159"/>
      <c r="CF8" s="154"/>
    </row>
    <row r="9" spans="1:86" ht="15.75" thickBot="1" x14ac:dyDescent="0.3">
      <c r="A9" s="160"/>
      <c r="B9" s="160"/>
      <c r="C9" s="160"/>
      <c r="G9" s="109"/>
      <c r="J9" s="159"/>
      <c r="CF9" s="154"/>
    </row>
    <row r="10" spans="1:86" x14ac:dyDescent="0.25">
      <c r="A10" s="382" t="s">
        <v>161</v>
      </c>
      <c r="B10" s="383"/>
      <c r="H10" s="161"/>
      <c r="J10" s="159"/>
      <c r="CF10" s="154"/>
    </row>
    <row r="11" spans="1:86" ht="15.75" thickBot="1" x14ac:dyDescent="0.3">
      <c r="A11" s="162" t="s">
        <v>162</v>
      </c>
      <c r="B11" s="163">
        <f>IFERROR(IF(B27-B34&lt;0,0,B27-B34),0)</f>
        <v>0</v>
      </c>
      <c r="C11" s="109"/>
      <c r="CF11" s="154"/>
    </row>
    <row r="12" spans="1:86" x14ac:dyDescent="0.25">
      <c r="A12" s="164"/>
      <c r="B12" s="165"/>
      <c r="C12" s="109"/>
      <c r="J12" s="159"/>
      <c r="CF12" s="154"/>
    </row>
    <row r="13" spans="1:86" x14ac:dyDescent="0.25">
      <c r="A13" s="384" t="s">
        <v>163</v>
      </c>
      <c r="B13" s="384"/>
      <c r="C13" s="384"/>
      <c r="CF13" s="154"/>
    </row>
    <row r="14" spans="1:86" x14ac:dyDescent="0.25">
      <c r="A14" s="166" t="s">
        <v>164</v>
      </c>
      <c r="B14" s="167"/>
      <c r="C14" s="168" t="s">
        <v>165</v>
      </c>
      <c r="CF14" s="154"/>
    </row>
    <row r="15" spans="1:86" x14ac:dyDescent="0.25">
      <c r="A15" s="169" t="s">
        <v>166</v>
      </c>
      <c r="B15" s="170"/>
      <c r="C15" s="108" t="s">
        <v>212</v>
      </c>
      <c r="CF15" s="154"/>
    </row>
    <row r="16" spans="1:86" x14ac:dyDescent="0.25">
      <c r="A16" s="169" t="s">
        <v>167</v>
      </c>
      <c r="B16" s="171">
        <f>H16</f>
        <v>0</v>
      </c>
      <c r="C16" s="108" t="s">
        <v>168</v>
      </c>
      <c r="G16" s="157" t="s">
        <v>169</v>
      </c>
      <c r="H16" s="172"/>
      <c r="J16" s="156" t="s">
        <v>170</v>
      </c>
      <c r="CF16" s="154"/>
    </row>
    <row r="17" spans="1:84" x14ac:dyDescent="0.25">
      <c r="A17" s="169" t="s">
        <v>171</v>
      </c>
      <c r="B17" s="170"/>
      <c r="C17" s="108" t="s">
        <v>172</v>
      </c>
      <c r="CF17" s="154"/>
    </row>
    <row r="18" spans="1:84" x14ac:dyDescent="0.25">
      <c r="A18" s="169" t="s">
        <v>173</v>
      </c>
      <c r="B18" s="173" t="str">
        <f>IF(B17="No","",IF(B17="Yes",0.97,""))</f>
        <v/>
      </c>
      <c r="C18" s="108" t="s">
        <v>168</v>
      </c>
      <c r="CF18" s="154"/>
    </row>
    <row r="19" spans="1:84" x14ac:dyDescent="0.25">
      <c r="A19" s="169" t="s">
        <v>174</v>
      </c>
      <c r="B19" s="174">
        <f>'Lookup Tables'!E16</f>
        <v>0.746</v>
      </c>
      <c r="C19" s="168" t="str">
        <f>'Lookup Tables'!F16</f>
        <v>kW/hp</v>
      </c>
      <c r="CF19" s="154"/>
    </row>
    <row r="20" spans="1:84" x14ac:dyDescent="0.25">
      <c r="A20" s="169" t="s">
        <v>176</v>
      </c>
      <c r="B20" s="171"/>
      <c r="C20" s="108" t="s">
        <v>168</v>
      </c>
      <c r="CF20" s="154"/>
    </row>
    <row r="21" spans="1:84" x14ac:dyDescent="0.25">
      <c r="A21" s="169" t="s">
        <v>177</v>
      </c>
      <c r="B21" s="176" t="str">
        <f>IFERROR(IF(B17="No",B15*B16*B19/B20,B15*B16*B19/B20/B18),"")</f>
        <v/>
      </c>
      <c r="C21" s="108" t="s">
        <v>178</v>
      </c>
      <c r="CF21" s="154"/>
    </row>
    <row r="22" spans="1:84" x14ac:dyDescent="0.25">
      <c r="A22" s="169" t="s">
        <v>179</v>
      </c>
      <c r="B22" s="170"/>
      <c r="C22" s="108"/>
      <c r="CF22" s="154"/>
    </row>
    <row r="23" spans="1:84" x14ac:dyDescent="0.25">
      <c r="A23" s="169" t="s">
        <v>180</v>
      </c>
      <c r="B23" s="176" t="str">
        <f>IFERROR(B22*B21,"")</f>
        <v/>
      </c>
      <c r="C23" s="108" t="s">
        <v>178</v>
      </c>
      <c r="CF23" s="154"/>
    </row>
    <row r="24" spans="1:84" x14ac:dyDescent="0.25">
      <c r="A24" s="169" t="s">
        <v>181</v>
      </c>
      <c r="B24" s="171"/>
      <c r="C24" s="108" t="s">
        <v>168</v>
      </c>
      <c r="CF24" s="154"/>
    </row>
    <row r="25" spans="1:84" x14ac:dyDescent="0.25">
      <c r="A25" s="169" t="s">
        <v>174</v>
      </c>
      <c r="B25" s="177">
        <f>'Lookup Tables'!E10</f>
        <v>8760</v>
      </c>
      <c r="C25" s="168" t="str">
        <f>'Lookup Tables'!F10</f>
        <v>hr/yr</v>
      </c>
      <c r="CF25" s="154"/>
    </row>
    <row r="26" spans="1:84" x14ac:dyDescent="0.25">
      <c r="A26" s="169" t="s">
        <v>183</v>
      </c>
      <c r="B26" s="178">
        <f>8760*B24</f>
        <v>0</v>
      </c>
      <c r="C26" s="108" t="s">
        <v>182</v>
      </c>
      <c r="CF26" s="154"/>
    </row>
    <row r="27" spans="1:84" x14ac:dyDescent="0.25">
      <c r="A27" s="169" t="s">
        <v>184</v>
      </c>
      <c r="B27" s="178" t="str">
        <f>IFERROR(ROUND(B26*B21,0),"")</f>
        <v/>
      </c>
      <c r="C27" s="108" t="s">
        <v>185</v>
      </c>
      <c r="CF27" s="154"/>
    </row>
    <row r="28" spans="1:84" x14ac:dyDescent="0.25">
      <c r="G28" s="179" t="s">
        <v>166</v>
      </c>
      <c r="H28" s="180"/>
      <c r="I28" s="181" t="s">
        <v>212</v>
      </c>
      <c r="J28" s="156" t="s">
        <v>186</v>
      </c>
      <c r="CF28" s="154"/>
    </row>
    <row r="29" spans="1:84" x14ac:dyDescent="0.25">
      <c r="A29" s="374" t="s">
        <v>187</v>
      </c>
      <c r="B29" s="374"/>
      <c r="C29" s="374"/>
      <c r="CF29" s="154"/>
    </row>
    <row r="30" spans="1:84" x14ac:dyDescent="0.25">
      <c r="A30" s="166" t="s">
        <v>164</v>
      </c>
      <c r="B30" s="182"/>
      <c r="C30" s="168" t="s">
        <v>165</v>
      </c>
      <c r="CF30" s="154"/>
    </row>
    <row r="31" spans="1:84" x14ac:dyDescent="0.25">
      <c r="A31" s="166" t="s">
        <v>188</v>
      </c>
      <c r="B31" s="168">
        <f>B14-B30</f>
        <v>0</v>
      </c>
      <c r="C31" s="168" t="s">
        <v>165</v>
      </c>
      <c r="CF31" s="154"/>
    </row>
    <row r="32" spans="1:84" x14ac:dyDescent="0.25">
      <c r="A32" s="166" t="s">
        <v>22</v>
      </c>
      <c r="B32" s="177">
        <f>Handout!N15</f>
        <v>0.06</v>
      </c>
      <c r="C32" s="183" t="str">
        <f>Handout!O15</f>
        <v>%/0.5 mg/L</v>
      </c>
      <c r="CF32" s="154"/>
    </row>
    <row r="33" spans="1:86" x14ac:dyDescent="0.25">
      <c r="A33" s="166" t="s">
        <v>22</v>
      </c>
      <c r="B33" s="184">
        <f>B31/0.5*B32</f>
        <v>0</v>
      </c>
      <c r="C33" s="168" t="s">
        <v>168</v>
      </c>
      <c r="CF33" s="154"/>
    </row>
    <row r="34" spans="1:86" x14ac:dyDescent="0.25">
      <c r="A34" s="166" t="s">
        <v>184</v>
      </c>
      <c r="B34" s="185" t="str">
        <f>IFERROR((1-B33)*B27,"")</f>
        <v/>
      </c>
      <c r="C34" s="108" t="s">
        <v>185</v>
      </c>
      <c r="CF34" s="154"/>
    </row>
    <row r="35" spans="1:86" x14ac:dyDescent="0.25">
      <c r="A35" s="109"/>
      <c r="B35" s="109"/>
      <c r="CF35" s="154"/>
      <c r="CG35" s="154"/>
      <c r="CH35" s="154"/>
    </row>
    <row r="36" spans="1:86" x14ac:dyDescent="0.25">
      <c r="A36" s="109"/>
      <c r="B36" s="109"/>
      <c r="J36" s="156" t="s">
        <v>189</v>
      </c>
      <c r="CF36" s="154"/>
      <c r="CG36" s="154"/>
      <c r="CH36" s="154"/>
    </row>
    <row r="37" spans="1:86" x14ac:dyDescent="0.25">
      <c r="A37" s="109"/>
      <c r="B37" s="109"/>
      <c r="CF37" s="154"/>
      <c r="CG37" s="154"/>
      <c r="CH37" s="154"/>
    </row>
    <row r="38" spans="1:86" x14ac:dyDescent="0.25">
      <c r="A38" s="109"/>
      <c r="B38" s="109"/>
      <c r="CF38" s="154"/>
      <c r="CG38" s="154"/>
      <c r="CH38" s="154"/>
    </row>
    <row r="65" spans="3:3" s="154" customFormat="1" x14ac:dyDescent="0.25">
      <c r="C65" s="186"/>
    </row>
    <row r="67" spans="3:3" s="154" customFormat="1" x14ac:dyDescent="0.25">
      <c r="C67" s="187"/>
    </row>
    <row r="68" spans="3:3" s="154" customFormat="1" x14ac:dyDescent="0.25">
      <c r="C68" s="188"/>
    </row>
    <row r="89" s="154" customFormat="1" ht="21.6" customHeight="1" x14ac:dyDescent="0.25"/>
    <row r="90" s="154" customFormat="1" ht="18" customHeight="1" x14ac:dyDescent="0.25"/>
  </sheetData>
  <mergeCells count="6">
    <mergeCell ref="A29:C29"/>
    <mergeCell ref="A1:C4"/>
    <mergeCell ref="A7:C7"/>
    <mergeCell ref="A8:C8"/>
    <mergeCell ref="A10:B10"/>
    <mergeCell ref="A13:C13"/>
  </mergeCells>
  <pageMargins left="0.7" right="0.7" top="0.75" bottom="0.75" header="0.3" footer="0.3"/>
  <pageSetup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5AB04-1BEA-4B80-A5C7-98491AA320C7}">
  <sheetPr codeName="Sheet6">
    <tabColor rgb="FF108D9A"/>
  </sheetPr>
  <dimension ref="A1:CH60"/>
  <sheetViews>
    <sheetView topLeftCell="A8" zoomScaleNormal="100" workbookViewId="0">
      <selection activeCell="I25" sqref="I25"/>
    </sheetView>
  </sheetViews>
  <sheetFormatPr defaultColWidth="9.140625" defaultRowHeight="15" x14ac:dyDescent="0.25"/>
  <cols>
    <col min="1" max="1" width="38.7109375" style="109" bestFit="1" customWidth="1"/>
    <col min="2" max="2" width="12.42578125" style="109" bestFit="1" customWidth="1"/>
    <col min="3" max="3" width="13.5703125" style="109" customWidth="1"/>
    <col min="4" max="13" width="9.140625" style="109"/>
    <col min="14" max="14" width="18.42578125" style="109" customWidth="1"/>
    <col min="15" max="16384" width="9.140625" style="109"/>
  </cols>
  <sheetData>
    <row r="1" spans="1:86" ht="15" customHeight="1" x14ac:dyDescent="0.25">
      <c r="A1" s="375"/>
      <c r="B1" s="375"/>
      <c r="C1" s="375"/>
      <c r="D1" s="154"/>
      <c r="E1" s="155"/>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row>
    <row r="2" spans="1:86" ht="15" customHeight="1" x14ac:dyDescent="0.25">
      <c r="A2" s="375"/>
      <c r="B2" s="375"/>
      <c r="C2" s="375"/>
      <c r="D2" s="154"/>
      <c r="E2" s="156"/>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row>
    <row r="3" spans="1:86" ht="15" customHeight="1" x14ac:dyDescent="0.25">
      <c r="A3" s="375"/>
      <c r="B3" s="375"/>
      <c r="C3" s="375"/>
      <c r="D3" s="154"/>
      <c r="E3" s="157"/>
      <c r="F3" s="155"/>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row>
    <row r="4" spans="1:86" ht="15" customHeight="1" x14ac:dyDescent="0.25">
      <c r="A4" s="375"/>
      <c r="B4" s="375"/>
      <c r="C4" s="375"/>
      <c r="D4" s="154"/>
      <c r="E4" s="157"/>
      <c r="F4" s="155"/>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row>
    <row r="5" spans="1:86" ht="20.25" x14ac:dyDescent="0.3">
      <c r="A5" s="158" t="s">
        <v>134</v>
      </c>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row>
    <row r="6" spans="1:86" ht="15.75" thickBot="1" x14ac:dyDescent="0.3">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row>
    <row r="7" spans="1:86" ht="15.75" thickBot="1" x14ac:dyDescent="0.3">
      <c r="A7" s="385" t="s">
        <v>190</v>
      </c>
      <c r="B7" s="386"/>
      <c r="C7" s="387"/>
      <c r="O7" s="388" t="s">
        <v>191</v>
      </c>
      <c r="P7" s="388"/>
      <c r="Q7" s="388"/>
      <c r="R7" s="388"/>
      <c r="S7" s="388"/>
      <c r="T7" s="388"/>
      <c r="U7" s="388"/>
      <c r="V7" s="388"/>
      <c r="X7" s="154" t="s">
        <v>192</v>
      </c>
    </row>
    <row r="8" spans="1:86" ht="78.75" customHeight="1" thickBot="1" x14ac:dyDescent="0.3">
      <c r="A8" s="389" t="s">
        <v>193</v>
      </c>
      <c r="B8" s="390"/>
      <c r="C8" s="391"/>
      <c r="O8" s="388"/>
      <c r="P8" s="388"/>
      <c r="Q8" s="388"/>
      <c r="R8" s="388"/>
      <c r="S8" s="388"/>
      <c r="T8" s="388"/>
      <c r="U8" s="388"/>
      <c r="V8" s="388"/>
    </row>
    <row r="9" spans="1:86" ht="15.75" thickBot="1" x14ac:dyDescent="0.3">
      <c r="A9" s="190"/>
      <c r="B9" s="190"/>
      <c r="C9" s="190"/>
      <c r="O9" s="388"/>
      <c r="P9" s="388"/>
      <c r="Q9" s="388"/>
      <c r="R9" s="388"/>
      <c r="S9" s="388"/>
      <c r="T9" s="388"/>
      <c r="U9" s="388"/>
      <c r="V9" s="388"/>
    </row>
    <row r="10" spans="1:86" x14ac:dyDescent="0.25">
      <c r="A10" s="392" t="s">
        <v>161</v>
      </c>
      <c r="B10" s="393"/>
      <c r="C10" s="190"/>
      <c r="O10" s="388"/>
      <c r="P10" s="388"/>
      <c r="Q10" s="388"/>
      <c r="R10" s="388"/>
      <c r="S10" s="388"/>
      <c r="T10" s="388"/>
      <c r="U10" s="388"/>
      <c r="V10" s="388"/>
    </row>
    <row r="11" spans="1:86" ht="15.75" thickBot="1" x14ac:dyDescent="0.3">
      <c r="A11" s="191" t="s">
        <v>162</v>
      </c>
      <c r="B11" s="192">
        <f>IFERROR(IF(B44-B60&lt;0,0,B44-B60),0)</f>
        <v>0</v>
      </c>
      <c r="C11" s="193"/>
      <c r="O11" s="388"/>
      <c r="P11" s="388"/>
      <c r="Q11" s="388"/>
      <c r="R11" s="388"/>
      <c r="S11" s="388"/>
      <c r="T11" s="388"/>
      <c r="U11" s="388"/>
      <c r="V11" s="388"/>
    </row>
    <row r="12" spans="1:86" x14ac:dyDescent="0.25">
      <c r="A12" s="194"/>
      <c r="B12" s="195"/>
      <c r="C12" s="193"/>
      <c r="O12" s="189"/>
      <c r="P12" s="189"/>
      <c r="Q12" s="189"/>
      <c r="R12" s="189"/>
      <c r="S12" s="189"/>
      <c r="T12" s="189"/>
      <c r="U12" s="189"/>
      <c r="V12" s="189"/>
    </row>
    <row r="13" spans="1:86" x14ac:dyDescent="0.25">
      <c r="A13" s="194"/>
      <c r="B13" s="195"/>
      <c r="C13" s="193"/>
      <c r="O13" s="189"/>
      <c r="P13" s="189"/>
      <c r="Q13" s="189"/>
      <c r="R13" s="189"/>
      <c r="S13" s="189"/>
      <c r="T13" s="189"/>
      <c r="U13" s="189"/>
      <c r="V13" s="189"/>
    </row>
    <row r="14" spans="1:86" x14ac:dyDescent="0.25">
      <c r="A14" s="196" t="s">
        <v>194</v>
      </c>
      <c r="B14" s="196"/>
      <c r="C14" s="196"/>
      <c r="F14" s="179" t="s">
        <v>195</v>
      </c>
      <c r="G14" s="180"/>
      <c r="H14" s="181" t="s">
        <v>405</v>
      </c>
      <c r="I14" s="156" t="s">
        <v>196</v>
      </c>
    </row>
    <row r="15" spans="1:86" x14ac:dyDescent="0.25">
      <c r="A15" s="197" t="s">
        <v>197</v>
      </c>
      <c r="B15" s="198">
        <f>G14</f>
        <v>0</v>
      </c>
      <c r="C15" s="199" t="s">
        <v>405</v>
      </c>
    </row>
    <row r="16" spans="1:86" x14ac:dyDescent="0.25">
      <c r="A16" s="197" t="s">
        <v>174</v>
      </c>
      <c r="B16" s="177">
        <f>'Lookup Tables'!E23</f>
        <v>1000000</v>
      </c>
      <c r="C16" s="199" t="str">
        <f>'Lookup Tables'!F23</f>
        <v>gal/MG</v>
      </c>
      <c r="F16" s="200" t="s">
        <v>198</v>
      </c>
      <c r="G16" s="180"/>
      <c r="H16" s="181" t="s">
        <v>199</v>
      </c>
    </row>
    <row r="17" spans="1:9" x14ac:dyDescent="0.25">
      <c r="A17" s="197" t="s">
        <v>174</v>
      </c>
      <c r="B17" s="177">
        <f>'Lookup Tables'!E9</f>
        <v>1440</v>
      </c>
      <c r="C17" s="199" t="str">
        <f>'Lookup Tables'!F9</f>
        <v>min/day</v>
      </c>
    </row>
    <row r="18" spans="1:9" x14ac:dyDescent="0.25">
      <c r="A18" s="197" t="s">
        <v>197</v>
      </c>
      <c r="B18" s="201">
        <f>B15*B16/B17</f>
        <v>0</v>
      </c>
      <c r="C18" s="199" t="s">
        <v>394</v>
      </c>
    </row>
    <row r="19" spans="1:9" x14ac:dyDescent="0.25">
      <c r="A19" s="197" t="s">
        <v>201</v>
      </c>
      <c r="B19" s="202" t="e">
        <f>B21/B18</f>
        <v>#DIV/0!</v>
      </c>
      <c r="C19" s="199" t="s">
        <v>168</v>
      </c>
    </row>
    <row r="20" spans="1:9" x14ac:dyDescent="0.25">
      <c r="A20" s="197" t="s">
        <v>201</v>
      </c>
      <c r="B20" s="198">
        <f>G30</f>
        <v>0</v>
      </c>
      <c r="C20" s="199" t="s">
        <v>405</v>
      </c>
    </row>
    <row r="21" spans="1:9" x14ac:dyDescent="0.25">
      <c r="A21" s="197" t="s">
        <v>201</v>
      </c>
      <c r="B21" s="201">
        <f>B20*B16/B17</f>
        <v>0</v>
      </c>
      <c r="C21" s="199" t="s">
        <v>394</v>
      </c>
    </row>
    <row r="22" spans="1:9" x14ac:dyDescent="0.25">
      <c r="A22" s="197" t="s">
        <v>202</v>
      </c>
      <c r="B22" s="198">
        <f>G46</f>
        <v>0</v>
      </c>
      <c r="C22" s="199" t="s">
        <v>203</v>
      </c>
    </row>
    <row r="23" spans="1:9" x14ac:dyDescent="0.25">
      <c r="A23" s="197" t="s">
        <v>204</v>
      </c>
      <c r="B23" s="201">
        <f>B18*B22/(1000-B22)</f>
        <v>0</v>
      </c>
      <c r="C23" s="199" t="s">
        <v>394</v>
      </c>
    </row>
    <row r="24" spans="1:9" x14ac:dyDescent="0.25">
      <c r="A24" s="197" t="s">
        <v>204</v>
      </c>
      <c r="B24" s="202" t="e">
        <f>B23/B18</f>
        <v>#DIV/0!</v>
      </c>
      <c r="C24" s="199" t="s">
        <v>168</v>
      </c>
    </row>
    <row r="25" spans="1:9" x14ac:dyDescent="0.25">
      <c r="A25" s="193"/>
      <c r="B25" s="193"/>
      <c r="C25" s="193"/>
    </row>
    <row r="26" spans="1:9" x14ac:dyDescent="0.25">
      <c r="A26" s="196" t="s">
        <v>163</v>
      </c>
      <c r="B26" s="196"/>
      <c r="C26" s="196"/>
    </row>
    <row r="27" spans="1:9" x14ac:dyDescent="0.25">
      <c r="A27" s="197" t="str">
        <f>A20</f>
        <v>Current RAS flow (QRAS)</v>
      </c>
      <c r="B27" s="201">
        <f>B21</f>
        <v>0</v>
      </c>
      <c r="C27" s="199" t="s">
        <v>394</v>
      </c>
    </row>
    <row r="28" spans="1:9" x14ac:dyDescent="0.25">
      <c r="A28" s="197" t="s">
        <v>198</v>
      </c>
      <c r="B28" s="203">
        <f>G16</f>
        <v>0</v>
      </c>
      <c r="C28" s="199" t="str">
        <f>H16</f>
        <v>ft</v>
      </c>
    </row>
    <row r="29" spans="1:9" x14ac:dyDescent="0.25">
      <c r="A29" s="197" t="s">
        <v>205</v>
      </c>
      <c r="B29" s="204"/>
      <c r="C29" s="199" t="s">
        <v>206</v>
      </c>
    </row>
    <row r="30" spans="1:9" x14ac:dyDescent="0.25">
      <c r="A30" s="197" t="s">
        <v>174</v>
      </c>
      <c r="B30" s="205">
        <f>'Lookup Tables'!E12</f>
        <v>2.3069999999999999</v>
      </c>
      <c r="C30" s="199" t="str">
        <f>'Lookup Tables'!F12</f>
        <v>ft/psi</v>
      </c>
      <c r="F30" s="179" t="s">
        <v>207</v>
      </c>
      <c r="G30" s="180"/>
      <c r="H30" s="181" t="s">
        <v>405</v>
      </c>
      <c r="I30" s="156" t="s">
        <v>208</v>
      </c>
    </row>
    <row r="31" spans="1:9" x14ac:dyDescent="0.25">
      <c r="A31" s="197" t="s">
        <v>209</v>
      </c>
      <c r="B31" s="206">
        <f>B29*B30+B28</f>
        <v>0</v>
      </c>
      <c r="C31" s="199" t="s">
        <v>199</v>
      </c>
    </row>
    <row r="32" spans="1:9" x14ac:dyDescent="0.25">
      <c r="A32" s="197" t="s">
        <v>174</v>
      </c>
      <c r="B32" s="177">
        <f>'Lookup Tables'!E24</f>
        <v>3960</v>
      </c>
      <c r="C32" s="199" t="str">
        <f>'Lookup Tables'!F24</f>
        <v>gal ft/(min hp)</v>
      </c>
    </row>
    <row r="33" spans="1:9" x14ac:dyDescent="0.25">
      <c r="A33" s="197" t="s">
        <v>210</v>
      </c>
      <c r="B33" s="207"/>
      <c r="C33" s="199" t="s">
        <v>168</v>
      </c>
    </row>
    <row r="34" spans="1:9" x14ac:dyDescent="0.25">
      <c r="A34" s="197" t="s">
        <v>211</v>
      </c>
      <c r="B34" s="208" t="e">
        <f>B27*B31/B32/B33</f>
        <v>#DIV/0!</v>
      </c>
      <c r="C34" s="199" t="s">
        <v>212</v>
      </c>
    </row>
    <row r="35" spans="1:9" x14ac:dyDescent="0.25">
      <c r="A35" s="197" t="s">
        <v>166</v>
      </c>
      <c r="B35" s="204"/>
      <c r="C35" s="199" t="s">
        <v>212</v>
      </c>
    </row>
    <row r="36" spans="1:9" x14ac:dyDescent="0.25">
      <c r="A36" s="197" t="s">
        <v>176</v>
      </c>
      <c r="B36" s="171"/>
      <c r="C36" s="199" t="s">
        <v>168</v>
      </c>
    </row>
    <row r="37" spans="1:9" x14ac:dyDescent="0.25">
      <c r="A37" s="197" t="s">
        <v>171</v>
      </c>
      <c r="B37" s="230"/>
      <c r="C37" s="199" t="s">
        <v>172</v>
      </c>
    </row>
    <row r="38" spans="1:9" x14ac:dyDescent="0.25">
      <c r="A38" s="197" t="s">
        <v>173</v>
      </c>
      <c r="B38" s="173" t="str">
        <f>IF(B37="No","",IF(B37="Yes",0.97,""))</f>
        <v/>
      </c>
      <c r="C38" s="199" t="s">
        <v>168</v>
      </c>
    </row>
    <row r="39" spans="1:9" x14ac:dyDescent="0.25">
      <c r="A39" s="197" t="s">
        <v>174</v>
      </c>
      <c r="B39" s="210">
        <f>'Lookup Tables'!E16</f>
        <v>0.746</v>
      </c>
      <c r="C39" s="199" t="str">
        <f>'Lookup Tables'!F16</f>
        <v>kW/hp</v>
      </c>
    </row>
    <row r="40" spans="1:9" x14ac:dyDescent="0.25">
      <c r="A40" s="197" t="s">
        <v>177</v>
      </c>
      <c r="B40" s="211" t="e">
        <f>B34/B36/B38*B39</f>
        <v>#DIV/0!</v>
      </c>
      <c r="C40" s="199" t="s">
        <v>178</v>
      </c>
    </row>
    <row r="41" spans="1:9" x14ac:dyDescent="0.25">
      <c r="A41" s="197" t="s">
        <v>181</v>
      </c>
      <c r="B41" s="171"/>
      <c r="C41" s="199" t="s">
        <v>168</v>
      </c>
    </row>
    <row r="42" spans="1:9" x14ac:dyDescent="0.25">
      <c r="A42" s="197" t="s">
        <v>213</v>
      </c>
      <c r="B42" s="177">
        <f>'Lookup Tables'!E10</f>
        <v>8760</v>
      </c>
      <c r="C42" s="199" t="str">
        <f>'Lookup Tables'!F10</f>
        <v>hr/yr</v>
      </c>
    </row>
    <row r="43" spans="1:9" x14ac:dyDescent="0.25">
      <c r="A43" s="197" t="s">
        <v>183</v>
      </c>
      <c r="B43" s="212">
        <f>B41*B42</f>
        <v>0</v>
      </c>
      <c r="C43" s="199" t="s">
        <v>182</v>
      </c>
    </row>
    <row r="44" spans="1:9" x14ac:dyDescent="0.25">
      <c r="A44" s="197" t="s">
        <v>184</v>
      </c>
      <c r="B44" s="201" t="str">
        <f>IFERROR(B40*B43,"")</f>
        <v/>
      </c>
      <c r="C44" s="199" t="s">
        <v>185</v>
      </c>
    </row>
    <row r="45" spans="1:9" x14ac:dyDescent="0.25">
      <c r="A45" s="194"/>
      <c r="B45" s="193"/>
      <c r="C45" s="193"/>
    </row>
    <row r="46" spans="1:9" x14ac:dyDescent="0.25">
      <c r="A46" s="213" t="s">
        <v>187</v>
      </c>
      <c r="B46" s="214"/>
      <c r="C46" s="214"/>
      <c r="F46" s="179" t="s">
        <v>202</v>
      </c>
      <c r="G46" s="180"/>
      <c r="H46" s="181" t="s">
        <v>203</v>
      </c>
      <c r="I46" s="156" t="s">
        <v>214</v>
      </c>
    </row>
    <row r="47" spans="1:9" x14ac:dyDescent="0.25">
      <c r="A47" s="197" t="s">
        <v>207</v>
      </c>
      <c r="B47" s="201">
        <f>B23</f>
        <v>0</v>
      </c>
      <c r="C47" s="199" t="s">
        <v>394</v>
      </c>
    </row>
    <row r="48" spans="1:9" x14ac:dyDescent="0.25">
      <c r="A48" s="197" t="s">
        <v>209</v>
      </c>
      <c r="B48" s="211">
        <f>B31</f>
        <v>0</v>
      </c>
      <c r="C48" s="199" t="s">
        <v>215</v>
      </c>
    </row>
    <row r="49" spans="1:3" x14ac:dyDescent="0.25">
      <c r="A49" s="197" t="s">
        <v>174</v>
      </c>
      <c r="B49" s="177">
        <f>'Lookup Tables'!E24</f>
        <v>3960</v>
      </c>
      <c r="C49" s="199" t="str">
        <f>'Lookup Tables'!F24</f>
        <v>gal ft/(min hp)</v>
      </c>
    </row>
    <row r="50" spans="1:3" x14ac:dyDescent="0.25">
      <c r="A50" s="197" t="s">
        <v>210</v>
      </c>
      <c r="B50" s="215">
        <f>B33</f>
        <v>0</v>
      </c>
      <c r="C50" s="199" t="s">
        <v>168</v>
      </c>
    </row>
    <row r="51" spans="1:3" x14ac:dyDescent="0.25">
      <c r="A51" s="197" t="s">
        <v>211</v>
      </c>
      <c r="B51" s="208" t="e">
        <f>B47*B48/B49/B50</f>
        <v>#DIV/0!</v>
      </c>
      <c r="C51" s="199" t="s">
        <v>212</v>
      </c>
    </row>
    <row r="52" spans="1:3" x14ac:dyDescent="0.25">
      <c r="A52" s="197" t="s">
        <v>166</v>
      </c>
      <c r="B52" s="199">
        <f>B35</f>
        <v>0</v>
      </c>
      <c r="C52" s="199" t="s">
        <v>212</v>
      </c>
    </row>
    <row r="53" spans="1:3" x14ac:dyDescent="0.25">
      <c r="A53" s="197" t="s">
        <v>176</v>
      </c>
      <c r="B53" s="209">
        <f>B36</f>
        <v>0</v>
      </c>
      <c r="C53" s="199" t="s">
        <v>168</v>
      </c>
    </row>
    <row r="54" spans="1:3" x14ac:dyDescent="0.25">
      <c r="A54" s="197" t="s">
        <v>173</v>
      </c>
      <c r="B54" s="209" t="str">
        <f>B38</f>
        <v/>
      </c>
      <c r="C54" s="199" t="s">
        <v>168</v>
      </c>
    </row>
    <row r="55" spans="1:3" x14ac:dyDescent="0.25">
      <c r="A55" s="197" t="s">
        <v>174</v>
      </c>
      <c r="B55" s="210">
        <f>'Lookup Tables'!E16</f>
        <v>0.746</v>
      </c>
      <c r="C55" s="199" t="str">
        <f>'Lookup Tables'!F16</f>
        <v>kW/hp</v>
      </c>
    </row>
    <row r="56" spans="1:3" x14ac:dyDescent="0.25">
      <c r="A56" s="197" t="s">
        <v>177</v>
      </c>
      <c r="B56" s="211" t="e">
        <f>B51/B53/B54*B55</f>
        <v>#DIV/0!</v>
      </c>
      <c r="C56" s="199" t="s">
        <v>178</v>
      </c>
    </row>
    <row r="57" spans="1:3" x14ac:dyDescent="0.25">
      <c r="A57" s="197" t="s">
        <v>181</v>
      </c>
      <c r="B57" s="216"/>
      <c r="C57" s="199" t="s">
        <v>168</v>
      </c>
    </row>
    <row r="58" spans="1:3" x14ac:dyDescent="0.25">
      <c r="A58" s="197" t="s">
        <v>213</v>
      </c>
      <c r="B58" s="177">
        <f>'Lookup Tables'!E10</f>
        <v>8760</v>
      </c>
      <c r="C58" s="199" t="str">
        <f>'Lookup Tables'!F10</f>
        <v>hr/yr</v>
      </c>
    </row>
    <row r="59" spans="1:3" x14ac:dyDescent="0.25">
      <c r="A59" s="197" t="s">
        <v>183</v>
      </c>
      <c r="B59" s="201">
        <f>B57*B58</f>
        <v>0</v>
      </c>
      <c r="C59" s="199" t="s">
        <v>182</v>
      </c>
    </row>
    <row r="60" spans="1:3" x14ac:dyDescent="0.25">
      <c r="A60" s="197" t="s">
        <v>184</v>
      </c>
      <c r="B60" s="201" t="str">
        <f>IFERROR(B56*B59,"")</f>
        <v/>
      </c>
      <c r="C60" s="199" t="s">
        <v>185</v>
      </c>
    </row>
  </sheetData>
  <mergeCells count="5">
    <mergeCell ref="A1:C4"/>
    <mergeCell ref="A7:C7"/>
    <mergeCell ref="O7:V11"/>
    <mergeCell ref="A8:C8"/>
    <mergeCell ref="A10:B1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728FF-D9A0-4589-B791-846EC0BFF958}">
  <sheetPr codeName="Sheet7">
    <tabColor rgb="FF108D9A"/>
  </sheetPr>
  <dimension ref="A1:CI51"/>
  <sheetViews>
    <sheetView topLeftCell="A18" workbookViewId="0">
      <selection activeCell="C39" sqref="C39"/>
    </sheetView>
  </sheetViews>
  <sheetFormatPr defaultColWidth="9.140625" defaultRowHeight="15" x14ac:dyDescent="0.25"/>
  <cols>
    <col min="1" max="1" width="31.28515625" style="109" customWidth="1"/>
    <col min="2" max="2" width="16.28515625" style="109" customWidth="1"/>
    <col min="3" max="3" width="15.28515625" style="109" customWidth="1"/>
    <col min="4" max="4" width="6.42578125" style="109" customWidth="1"/>
    <col min="5" max="5" width="17.7109375" style="109" customWidth="1"/>
    <col min="6" max="6" width="10.5703125" style="109" customWidth="1"/>
    <col min="7" max="16384" width="9.140625" style="109"/>
  </cols>
  <sheetData>
    <row r="1" spans="1:87" ht="15" customHeight="1" x14ac:dyDescent="0.25">
      <c r="A1" s="375"/>
      <c r="B1" s="375"/>
      <c r="C1" s="375"/>
      <c r="D1" s="154"/>
      <c r="E1" s="154"/>
      <c r="F1" s="155"/>
      <c r="G1" s="154"/>
      <c r="H1" s="154"/>
      <c r="I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row>
    <row r="2" spans="1:87" ht="15" customHeight="1" x14ac:dyDescent="0.25">
      <c r="A2" s="375"/>
      <c r="B2" s="375"/>
      <c r="C2" s="375"/>
      <c r="D2" s="154"/>
      <c r="E2" s="154"/>
      <c r="F2" s="156"/>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row>
    <row r="3" spans="1:87" ht="15" customHeight="1" x14ac:dyDescent="0.25">
      <c r="A3" s="375"/>
      <c r="B3" s="375"/>
      <c r="C3" s="375"/>
      <c r="D3" s="154"/>
      <c r="E3" s="154"/>
      <c r="F3" s="157"/>
      <c r="G3" s="155"/>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row>
    <row r="4" spans="1:87" ht="15" customHeight="1" x14ac:dyDescent="0.25">
      <c r="A4" s="375"/>
      <c r="B4" s="375"/>
      <c r="C4" s="375"/>
      <c r="D4" s="154"/>
      <c r="E4" s="154"/>
      <c r="F4" s="157"/>
      <c r="G4" s="155"/>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row>
    <row r="5" spans="1:87" ht="21" x14ac:dyDescent="0.35">
      <c r="A5" s="217" t="s">
        <v>137</v>
      </c>
      <c r="B5" s="154"/>
      <c r="C5" s="154"/>
      <c r="D5" s="154"/>
      <c r="E5" s="154"/>
      <c r="F5" s="154"/>
      <c r="G5" s="154"/>
      <c r="H5" s="154"/>
      <c r="I5" s="154"/>
      <c r="J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row>
    <row r="6" spans="1:87" ht="15.75" thickBot="1" x14ac:dyDescent="0.3">
      <c r="C6" s="154"/>
      <c r="D6" s="154"/>
      <c r="E6" s="154"/>
      <c r="F6" s="154"/>
      <c r="G6" s="154"/>
      <c r="H6" s="154"/>
      <c r="I6" s="154"/>
      <c r="J6" s="154"/>
      <c r="K6" s="154"/>
      <c r="L6" s="154"/>
      <c r="M6" s="154"/>
      <c r="N6" s="154"/>
      <c r="O6" s="154" t="s">
        <v>192</v>
      </c>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row>
    <row r="7" spans="1:87" x14ac:dyDescent="0.25">
      <c r="A7" s="394" t="s">
        <v>190</v>
      </c>
      <c r="B7" s="395"/>
      <c r="C7" s="396"/>
    </row>
    <row r="8" spans="1:87" ht="65.25" customHeight="1" thickBot="1" x14ac:dyDescent="0.3">
      <c r="A8" s="397" t="s">
        <v>216</v>
      </c>
      <c r="B8" s="398"/>
      <c r="C8" s="399"/>
      <c r="D8" s="189"/>
      <c r="E8" s="189"/>
    </row>
    <row r="9" spans="1:87" ht="15.75" thickBot="1" x14ac:dyDescent="0.3">
      <c r="A9" s="190"/>
      <c r="B9" s="190"/>
      <c r="C9" s="190"/>
      <c r="D9" s="189"/>
      <c r="E9" s="189"/>
    </row>
    <row r="10" spans="1:87" x14ac:dyDescent="0.25">
      <c r="A10" s="400" t="s">
        <v>161</v>
      </c>
      <c r="B10" s="401"/>
      <c r="C10" s="218"/>
      <c r="D10" s="189"/>
      <c r="E10" s="189"/>
    </row>
    <row r="11" spans="1:87" ht="14.45" customHeight="1" thickBot="1" x14ac:dyDescent="0.3">
      <c r="A11" s="191" t="s">
        <v>162</v>
      </c>
      <c r="B11" s="219">
        <f>IFERROR(IF(B33-B51&lt;0,0,B33-B51),0)</f>
        <v>0</v>
      </c>
      <c r="C11" s="193"/>
      <c r="D11" s="189"/>
      <c r="E11" s="189"/>
      <c r="F11" s="154"/>
    </row>
    <row r="12" spans="1:87" ht="14.45" customHeight="1" x14ac:dyDescent="0.25">
      <c r="A12" s="194"/>
      <c r="B12" s="220"/>
      <c r="C12" s="193"/>
      <c r="D12" s="189"/>
      <c r="E12" s="189"/>
      <c r="F12" s="154"/>
    </row>
    <row r="13" spans="1:87" x14ac:dyDescent="0.25">
      <c r="A13" s="196" t="s">
        <v>163</v>
      </c>
      <c r="B13" s="196"/>
      <c r="C13" s="196"/>
    </row>
    <row r="14" spans="1:87" x14ac:dyDescent="0.25">
      <c r="A14" s="197" t="s">
        <v>198</v>
      </c>
      <c r="B14" s="221">
        <f>F27</f>
        <v>0</v>
      </c>
      <c r="C14" s="199" t="s">
        <v>199</v>
      </c>
      <c r="D14" s="222"/>
      <c r="E14" s="222"/>
    </row>
    <row r="15" spans="1:87" x14ac:dyDescent="0.25">
      <c r="A15" s="197" t="s">
        <v>217</v>
      </c>
      <c r="B15" s="223"/>
      <c r="C15" s="199" t="s">
        <v>199</v>
      </c>
    </row>
    <row r="16" spans="1:87" x14ac:dyDescent="0.25">
      <c r="A16" s="197" t="s">
        <v>209</v>
      </c>
      <c r="B16" s="199">
        <f>B14+B15</f>
        <v>0</v>
      </c>
      <c r="C16" s="199" t="s">
        <v>199</v>
      </c>
    </row>
    <row r="17" spans="1:8" x14ac:dyDescent="0.25">
      <c r="A17" s="197" t="s">
        <v>218</v>
      </c>
      <c r="B17" s="111">
        <f>F18</f>
        <v>0</v>
      </c>
      <c r="C17" s="181" t="s">
        <v>405</v>
      </c>
    </row>
    <row r="18" spans="1:8" x14ac:dyDescent="0.25">
      <c r="A18" s="197" t="s">
        <v>174</v>
      </c>
      <c r="B18" s="224">
        <f>'Lookup Tables'!E23</f>
        <v>1000000</v>
      </c>
      <c r="C18" s="199" t="str">
        <f>'Lookup Tables'!F23</f>
        <v>gal/MG</v>
      </c>
      <c r="E18" s="109" t="s">
        <v>195</v>
      </c>
      <c r="F18" s="221"/>
      <c r="G18" s="181" t="s">
        <v>405</v>
      </c>
      <c r="H18" s="225" t="s">
        <v>219</v>
      </c>
    </row>
    <row r="19" spans="1:8" x14ac:dyDescent="0.25">
      <c r="A19" s="197" t="s">
        <v>174</v>
      </c>
      <c r="B19" s="224">
        <f>'Lookup Tables'!E9</f>
        <v>1440</v>
      </c>
      <c r="C19" s="199" t="str">
        <f>'Lookup Tables'!F9</f>
        <v>min/day</v>
      </c>
    </row>
    <row r="20" spans="1:8" x14ac:dyDescent="0.25">
      <c r="A20" s="197" t="s">
        <v>218</v>
      </c>
      <c r="B20" s="201">
        <f>B17*B18/B19</f>
        <v>0</v>
      </c>
      <c r="C20" s="199" t="s">
        <v>200</v>
      </c>
    </row>
    <row r="21" spans="1:8" x14ac:dyDescent="0.25">
      <c r="A21" s="197" t="s">
        <v>210</v>
      </c>
      <c r="B21" s="226"/>
      <c r="C21" s="199" t="s">
        <v>168</v>
      </c>
    </row>
    <row r="22" spans="1:8" x14ac:dyDescent="0.25">
      <c r="A22" s="197" t="s">
        <v>174</v>
      </c>
      <c r="B22" s="227">
        <f>'Lookup Tables'!E24</f>
        <v>3960</v>
      </c>
      <c r="C22" s="199" t="str">
        <f>'Lookup Tables'!F24</f>
        <v>gal ft/(min hp)</v>
      </c>
    </row>
    <row r="23" spans="1:8" x14ac:dyDescent="0.25">
      <c r="A23" s="197" t="s">
        <v>211</v>
      </c>
      <c r="B23" s="228" t="e">
        <f>B20*B16/B21/B22</f>
        <v>#DIV/0!</v>
      </c>
      <c r="C23" s="199" t="s">
        <v>212</v>
      </c>
    </row>
    <row r="24" spans="1:8" x14ac:dyDescent="0.25">
      <c r="A24" s="197" t="s">
        <v>166</v>
      </c>
      <c r="B24" s="111"/>
      <c r="C24" s="199" t="s">
        <v>212</v>
      </c>
    </row>
    <row r="25" spans="1:8" x14ac:dyDescent="0.25">
      <c r="A25" s="197" t="s">
        <v>176</v>
      </c>
      <c r="B25" s="171"/>
      <c r="C25" s="199" t="s">
        <v>168</v>
      </c>
    </row>
    <row r="26" spans="1:8" x14ac:dyDescent="0.25">
      <c r="A26" s="197" t="s">
        <v>171</v>
      </c>
      <c r="B26" s="230"/>
      <c r="C26" s="199" t="s">
        <v>172</v>
      </c>
    </row>
    <row r="27" spans="1:8" x14ac:dyDescent="0.25">
      <c r="A27" s="197" t="s">
        <v>173</v>
      </c>
      <c r="B27" s="173" t="str">
        <f>IF(B26="No","",IF(B26="Yes",0.97,""))</f>
        <v/>
      </c>
      <c r="C27" s="199" t="s">
        <v>168</v>
      </c>
      <c r="E27" s="109" t="s">
        <v>198</v>
      </c>
      <c r="F27" s="221"/>
      <c r="G27" s="199" t="s">
        <v>199</v>
      </c>
      <c r="H27" s="225" t="s">
        <v>220</v>
      </c>
    </row>
    <row r="28" spans="1:8" x14ac:dyDescent="0.25">
      <c r="A28" s="197" t="s">
        <v>174</v>
      </c>
      <c r="B28" s="231">
        <f>'Lookup Tables'!E16</f>
        <v>0.746</v>
      </c>
      <c r="C28" s="199" t="str">
        <f>'Lookup Tables'!F16</f>
        <v>kW/hp</v>
      </c>
      <c r="D28" s="232"/>
      <c r="E28" s="232"/>
    </row>
    <row r="29" spans="1:8" x14ac:dyDescent="0.25">
      <c r="A29" s="197" t="s">
        <v>177</v>
      </c>
      <c r="B29" s="211" t="e">
        <f>IF(B26="No",B23/B25*B28,B23*B28/B25/B27)</f>
        <v>#DIV/0!</v>
      </c>
      <c r="C29" s="199" t="s">
        <v>178</v>
      </c>
      <c r="D29" s="222"/>
      <c r="E29" s="222"/>
    </row>
    <row r="30" spans="1:8" x14ac:dyDescent="0.25">
      <c r="A30" s="197" t="s">
        <v>181</v>
      </c>
      <c r="B30" s="233"/>
      <c r="C30" s="199" t="s">
        <v>168</v>
      </c>
    </row>
    <row r="31" spans="1:8" x14ac:dyDescent="0.25">
      <c r="A31" s="197" t="s">
        <v>213</v>
      </c>
      <c r="B31" s="227">
        <f>'Lookup Tables'!E10</f>
        <v>8760</v>
      </c>
      <c r="C31" s="199" t="str">
        <f>'Lookup Tables'!F10</f>
        <v>hr/yr</v>
      </c>
    </row>
    <row r="32" spans="1:8" x14ac:dyDescent="0.25">
      <c r="A32" s="197" t="s">
        <v>183</v>
      </c>
      <c r="B32" s="201">
        <f>B30*B31</f>
        <v>0</v>
      </c>
      <c r="C32" s="199" t="s">
        <v>182</v>
      </c>
    </row>
    <row r="33" spans="1:5" x14ac:dyDescent="0.25">
      <c r="A33" s="197" t="s">
        <v>184</v>
      </c>
      <c r="B33" s="201" t="str">
        <f>IFERROR(B32*B29,"")</f>
        <v/>
      </c>
      <c r="C33" s="199" t="s">
        <v>185</v>
      </c>
    </row>
    <row r="34" spans="1:5" x14ac:dyDescent="0.25">
      <c r="A34" s="194"/>
      <c r="B34" s="234"/>
      <c r="C34" s="193"/>
      <c r="D34" s="235"/>
      <c r="E34" s="235"/>
    </row>
    <row r="35" spans="1:5" x14ac:dyDescent="0.25">
      <c r="A35" s="236" t="s">
        <v>187</v>
      </c>
      <c r="B35" s="196"/>
      <c r="C35" s="196"/>
    </row>
    <row r="36" spans="1:5" x14ac:dyDescent="0.25">
      <c r="A36" s="197" t="s">
        <v>221</v>
      </c>
      <c r="B36" s="111"/>
      <c r="C36" s="199" t="s">
        <v>199</v>
      </c>
    </row>
    <row r="37" spans="1:5" x14ac:dyDescent="0.25">
      <c r="A37" s="197" t="s">
        <v>209</v>
      </c>
      <c r="B37" s="199">
        <f>B16-B36</f>
        <v>0</v>
      </c>
      <c r="C37" s="199" t="s">
        <v>199</v>
      </c>
    </row>
    <row r="38" spans="1:5" x14ac:dyDescent="0.25">
      <c r="A38" s="197" t="s">
        <v>218</v>
      </c>
      <c r="B38" s="201">
        <f>B20</f>
        <v>0</v>
      </c>
      <c r="C38" s="199" t="s">
        <v>394</v>
      </c>
    </row>
    <row r="39" spans="1:5" x14ac:dyDescent="0.25">
      <c r="A39" s="197" t="s">
        <v>210</v>
      </c>
      <c r="B39" s="202">
        <f>B21</f>
        <v>0</v>
      </c>
      <c r="C39" s="199" t="s">
        <v>168</v>
      </c>
    </row>
    <row r="40" spans="1:5" x14ac:dyDescent="0.25">
      <c r="A40" s="197" t="s">
        <v>174</v>
      </c>
      <c r="B40" s="177">
        <f>'Lookup Tables'!E24</f>
        <v>3960</v>
      </c>
      <c r="C40" s="199" t="str">
        <f>'Lookup Tables'!F24</f>
        <v>gal ft/(min hp)</v>
      </c>
    </row>
    <row r="41" spans="1:5" x14ac:dyDescent="0.25">
      <c r="A41" s="197" t="s">
        <v>211</v>
      </c>
      <c r="B41" s="228" t="e">
        <f>B38*B37/B39/B40</f>
        <v>#DIV/0!</v>
      </c>
      <c r="C41" s="199" t="s">
        <v>212</v>
      </c>
    </row>
    <row r="42" spans="1:5" x14ac:dyDescent="0.25">
      <c r="A42" s="197" t="s">
        <v>167</v>
      </c>
      <c r="B42" s="199">
        <f>B24</f>
        <v>0</v>
      </c>
      <c r="C42" s="199" t="s">
        <v>212</v>
      </c>
    </row>
    <row r="43" spans="1:5" x14ac:dyDescent="0.25">
      <c r="A43" s="197" t="s">
        <v>176</v>
      </c>
      <c r="B43" s="237">
        <f>B25</f>
        <v>0</v>
      </c>
      <c r="C43" s="199" t="s">
        <v>168</v>
      </c>
    </row>
    <row r="44" spans="1:5" x14ac:dyDescent="0.25">
      <c r="A44" s="197" t="s">
        <v>171</v>
      </c>
      <c r="B44" s="197">
        <f>B26</f>
        <v>0</v>
      </c>
      <c r="C44" s="199"/>
    </row>
    <row r="45" spans="1:5" x14ac:dyDescent="0.25">
      <c r="A45" s="197" t="s">
        <v>173</v>
      </c>
      <c r="B45" s="229" t="str" cm="1">
        <f t="array" ref="B45">IF(B44="No","",IF(B44="Yes",VFDEFFICIENCYLOCAL(B42,1),""))</f>
        <v/>
      </c>
      <c r="C45" s="199" t="s">
        <v>168</v>
      </c>
      <c r="D45" s="232"/>
      <c r="E45" s="232"/>
    </row>
    <row r="46" spans="1:5" x14ac:dyDescent="0.25">
      <c r="A46" s="197" t="s">
        <v>174</v>
      </c>
      <c r="B46" s="231">
        <f>'Lookup Tables'!E16</f>
        <v>0.746</v>
      </c>
      <c r="C46" s="199" t="str">
        <f>'Lookup Tables'!F16</f>
        <v>kW/hp</v>
      </c>
    </row>
    <row r="47" spans="1:5" x14ac:dyDescent="0.25">
      <c r="A47" s="197" t="s">
        <v>177</v>
      </c>
      <c r="B47" s="211" t="e">
        <f>IF(B44="No",B41/B43*B46,B41*B46/B43/B45)</f>
        <v>#DIV/0!</v>
      </c>
      <c r="C47" s="199" t="s">
        <v>178</v>
      </c>
    </row>
    <row r="48" spans="1:5" x14ac:dyDescent="0.25">
      <c r="A48" s="197" t="s">
        <v>181</v>
      </c>
      <c r="B48" s="171"/>
      <c r="C48" s="199" t="s">
        <v>168</v>
      </c>
    </row>
    <row r="49" spans="1:3" x14ac:dyDescent="0.25">
      <c r="A49" s="197" t="s">
        <v>213</v>
      </c>
      <c r="B49" s="227">
        <f>'Lookup Tables'!E10</f>
        <v>8760</v>
      </c>
      <c r="C49" s="199" t="str">
        <f>'Lookup Tables'!F10</f>
        <v>hr/yr</v>
      </c>
    </row>
    <row r="50" spans="1:3" x14ac:dyDescent="0.25">
      <c r="A50" s="197" t="s">
        <v>183</v>
      </c>
      <c r="B50" s="238">
        <f>B48*B49</f>
        <v>0</v>
      </c>
      <c r="C50" s="199" t="s">
        <v>182</v>
      </c>
    </row>
    <row r="51" spans="1:3" x14ac:dyDescent="0.25">
      <c r="A51" s="197" t="s">
        <v>184</v>
      </c>
      <c r="B51" s="201" t="str">
        <f>IFERROR(B50*B47,"")</f>
        <v/>
      </c>
      <c r="C51" s="199" t="s">
        <v>185</v>
      </c>
    </row>
  </sheetData>
  <mergeCells count="4">
    <mergeCell ref="A1:C4"/>
    <mergeCell ref="A7:C7"/>
    <mergeCell ref="A8:C8"/>
    <mergeCell ref="A10:B1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1F020-072D-4BF9-B6F6-98AE12EAD848}">
  <sheetPr codeName="Sheet8">
    <tabColor rgb="FF108D9A"/>
  </sheetPr>
  <dimension ref="A1:CI39"/>
  <sheetViews>
    <sheetView topLeftCell="A8" zoomScaleNormal="100" workbookViewId="0">
      <selection activeCell="C40" sqref="C40"/>
    </sheetView>
  </sheetViews>
  <sheetFormatPr defaultColWidth="9.140625" defaultRowHeight="15" x14ac:dyDescent="0.25"/>
  <cols>
    <col min="1" max="1" width="24.5703125" style="109" customWidth="1"/>
    <col min="2" max="2" width="10.7109375" style="109" customWidth="1"/>
    <col min="3" max="4" width="8.42578125" style="109" customWidth="1"/>
    <col min="5" max="5" width="7.5703125" style="109" bestFit="1" customWidth="1"/>
    <col min="6" max="6" width="7" style="109" customWidth="1"/>
    <col min="7" max="7" width="17.28515625" style="109" bestFit="1" customWidth="1"/>
    <col min="8" max="8" width="8.7109375" style="109" customWidth="1"/>
    <col min="9" max="9" width="9.140625" style="109"/>
    <col min="10" max="10" width="27.28515625" style="109" customWidth="1"/>
    <col min="11" max="11" width="9.140625" style="109"/>
    <col min="12" max="12" width="28.28515625" style="109" bestFit="1" customWidth="1"/>
    <col min="13" max="13" width="15.28515625" style="109" customWidth="1"/>
    <col min="14" max="14" width="24.140625" style="109" bestFit="1" customWidth="1"/>
    <col min="15" max="15" width="15.28515625" style="109" customWidth="1"/>
    <col min="16" max="16384" width="9.140625" style="109"/>
  </cols>
  <sheetData>
    <row r="1" spans="1:87" ht="15" customHeight="1" x14ac:dyDescent="0.25">
      <c r="A1" s="375"/>
      <c r="B1" s="375"/>
      <c r="C1" s="375"/>
      <c r="D1" s="154"/>
      <c r="G1" s="155"/>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row>
    <row r="2" spans="1:87" ht="15" customHeight="1" x14ac:dyDescent="0.25">
      <c r="A2" s="375"/>
      <c r="B2" s="375"/>
      <c r="C2" s="375"/>
      <c r="D2" s="154"/>
      <c r="G2" s="156"/>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row>
    <row r="3" spans="1:87" ht="15" customHeight="1" x14ac:dyDescent="0.25">
      <c r="A3" s="375"/>
      <c r="B3" s="375"/>
      <c r="C3" s="375"/>
      <c r="D3" s="154"/>
      <c r="G3" s="157"/>
      <c r="H3" s="155"/>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row>
    <row r="4" spans="1:87" ht="15" customHeight="1" x14ac:dyDescent="0.25">
      <c r="A4" s="375"/>
      <c r="B4" s="375"/>
      <c r="C4" s="375"/>
      <c r="D4" s="154"/>
      <c r="G4" s="157"/>
      <c r="H4" s="155"/>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row>
    <row r="5" spans="1:87" ht="20.25" x14ac:dyDescent="0.3">
      <c r="A5" s="158" t="s">
        <v>140</v>
      </c>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row>
    <row r="6" spans="1:87" ht="15.75" thickBot="1" x14ac:dyDescent="0.3">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row>
    <row r="7" spans="1:87" ht="15.75" thickBot="1" x14ac:dyDescent="0.3">
      <c r="A7" s="404" t="s">
        <v>159</v>
      </c>
      <c r="B7" s="405"/>
      <c r="C7" s="405"/>
      <c r="D7" s="405"/>
      <c r="E7" s="406"/>
    </row>
    <row r="8" spans="1:87" ht="114" customHeight="1" thickBot="1" x14ac:dyDescent="0.3">
      <c r="A8" s="407" t="s">
        <v>222</v>
      </c>
      <c r="B8" s="408"/>
      <c r="C8" s="408"/>
      <c r="D8" s="408"/>
      <c r="E8" s="409"/>
      <c r="F8" s="189"/>
      <c r="G8" s="189"/>
      <c r="H8" s="189"/>
      <c r="L8" s="388"/>
      <c r="M8" s="388"/>
      <c r="N8" s="388"/>
      <c r="O8" s="388"/>
    </row>
    <row r="9" spans="1:87" ht="24.75" customHeight="1" thickBot="1" x14ac:dyDescent="0.3">
      <c r="A9" s="189"/>
      <c r="B9" s="189"/>
      <c r="C9" s="189"/>
      <c r="D9" s="189"/>
      <c r="E9" s="189"/>
      <c r="F9" s="189"/>
      <c r="G9" s="189"/>
      <c r="H9" s="189"/>
      <c r="L9" s="189"/>
      <c r="M9" s="189"/>
      <c r="N9" s="154" t="s">
        <v>192</v>
      </c>
      <c r="O9" s="189"/>
    </row>
    <row r="10" spans="1:87" x14ac:dyDescent="0.25">
      <c r="A10" s="410" t="s">
        <v>161</v>
      </c>
      <c r="B10" s="411"/>
      <c r="C10" s="411"/>
      <c r="D10" s="412"/>
      <c r="E10" s="189"/>
      <c r="F10" s="189"/>
      <c r="G10" s="189"/>
      <c r="H10" s="189"/>
      <c r="L10" s="239"/>
      <c r="M10" s="239"/>
    </row>
    <row r="11" spans="1:87" ht="15.75" thickBot="1" x14ac:dyDescent="0.3">
      <c r="A11" s="240" t="s">
        <v>162</v>
      </c>
      <c r="B11" s="402">
        <f>IFERROR(IF(B28-B38&lt;0,0,B28-B38),0)</f>
        <v>0</v>
      </c>
      <c r="C11" s="402"/>
      <c r="D11" s="403"/>
      <c r="F11" s="189"/>
      <c r="G11" s="189"/>
      <c r="H11" s="189"/>
      <c r="J11" s="241"/>
      <c r="L11" s="239"/>
      <c r="M11" s="239"/>
    </row>
    <row r="12" spans="1:87" x14ac:dyDescent="0.25">
      <c r="A12" s="200"/>
      <c r="B12" s="242"/>
      <c r="C12" s="242"/>
      <c r="D12" s="242"/>
      <c r="F12" s="189"/>
      <c r="G12" s="189"/>
      <c r="H12" s="189"/>
      <c r="J12" s="241"/>
      <c r="L12" s="239"/>
      <c r="M12" s="239"/>
    </row>
    <row r="13" spans="1:87" x14ac:dyDescent="0.25">
      <c r="A13" s="200"/>
      <c r="B13" s="242"/>
      <c r="C13" s="242"/>
      <c r="D13" s="242"/>
      <c r="F13" s="189"/>
      <c r="G13" s="189"/>
      <c r="H13" s="189"/>
      <c r="J13" s="241"/>
      <c r="L13" s="239"/>
      <c r="M13" s="239"/>
    </row>
    <row r="14" spans="1:87" x14ac:dyDescent="0.25">
      <c r="A14" s="243" t="s">
        <v>163</v>
      </c>
      <c r="B14" s="243"/>
      <c r="C14" s="243"/>
      <c r="D14" s="243"/>
      <c r="E14" s="243"/>
      <c r="L14" s="239"/>
    </row>
    <row r="15" spans="1:87" x14ac:dyDescent="0.25">
      <c r="A15" s="169" t="s">
        <v>223</v>
      </c>
      <c r="B15" s="244">
        <v>1</v>
      </c>
      <c r="C15" s="245">
        <v>2</v>
      </c>
      <c r="D15" s="245">
        <v>3</v>
      </c>
      <c r="E15" s="108"/>
      <c r="G15" s="109" t="s">
        <v>224</v>
      </c>
      <c r="H15" s="246"/>
      <c r="I15" s="109" t="s">
        <v>225</v>
      </c>
      <c r="J15" s="225" t="s">
        <v>226</v>
      </c>
      <c r="L15" s="200"/>
      <c r="O15" s="110"/>
    </row>
    <row r="16" spans="1:87" x14ac:dyDescent="0.25">
      <c r="A16" s="169" t="s">
        <v>166</v>
      </c>
      <c r="B16" s="204"/>
      <c r="C16" s="204"/>
      <c r="D16" s="204"/>
      <c r="E16" s="108" t="s">
        <v>212</v>
      </c>
      <c r="F16" s="110"/>
      <c r="G16" s="110"/>
      <c r="H16" s="110"/>
      <c r="L16" s="200"/>
    </row>
    <row r="17" spans="1:15" x14ac:dyDescent="0.25">
      <c r="A17" s="169" t="s">
        <v>227</v>
      </c>
      <c r="B17" s="246"/>
      <c r="C17" s="246"/>
      <c r="D17" s="246"/>
      <c r="E17" s="108" t="s">
        <v>228</v>
      </c>
      <c r="F17" s="110"/>
      <c r="G17" s="110"/>
      <c r="H17" s="110"/>
      <c r="L17" s="200"/>
    </row>
    <row r="18" spans="1:15" x14ac:dyDescent="0.25">
      <c r="A18" s="169" t="s">
        <v>229</v>
      </c>
      <c r="B18" s="246"/>
      <c r="C18" s="246"/>
      <c r="D18" s="246"/>
      <c r="E18" s="108" t="s">
        <v>228</v>
      </c>
      <c r="F18" s="110"/>
      <c r="G18" s="110"/>
      <c r="H18" s="110"/>
      <c r="L18" s="200"/>
      <c r="M18" s="247"/>
      <c r="O18" s="110"/>
    </row>
    <row r="19" spans="1:15" x14ac:dyDescent="0.25">
      <c r="A19" s="169" t="s">
        <v>227</v>
      </c>
      <c r="B19" s="248" t="e">
        <f>B17/B18</f>
        <v>#DIV/0!</v>
      </c>
      <c r="C19" s="248" t="e">
        <f t="shared" ref="C19:D19" si="0">C17/C18</f>
        <v>#DIV/0!</v>
      </c>
      <c r="D19" s="248" t="e">
        <f t="shared" si="0"/>
        <v>#DIV/0!</v>
      </c>
      <c r="E19" s="108" t="s">
        <v>168</v>
      </c>
      <c r="L19" s="200"/>
      <c r="M19" s="200"/>
      <c r="O19" s="110"/>
    </row>
    <row r="20" spans="1:15" x14ac:dyDescent="0.25">
      <c r="A20" s="169" t="s">
        <v>230</v>
      </c>
      <c r="B20" s="246"/>
      <c r="C20" s="246"/>
      <c r="D20" s="246"/>
      <c r="E20" s="108" t="s">
        <v>225</v>
      </c>
      <c r="L20" s="200"/>
      <c r="M20" s="247"/>
      <c r="O20" s="110"/>
    </row>
    <row r="21" spans="1:15" x14ac:dyDescent="0.25">
      <c r="A21" s="169" t="s">
        <v>231</v>
      </c>
      <c r="B21" s="249">
        <v>470</v>
      </c>
      <c r="C21" s="249">
        <v>470</v>
      </c>
      <c r="D21" s="249">
        <v>470</v>
      </c>
      <c r="E21" s="108" t="s">
        <v>232</v>
      </c>
      <c r="L21" s="200"/>
      <c r="M21" s="250"/>
      <c r="N21" s="232"/>
      <c r="O21" s="232"/>
    </row>
    <row r="22" spans="1:15" x14ac:dyDescent="0.25">
      <c r="A22" s="169" t="s">
        <v>233</v>
      </c>
      <c r="B22" s="251">
        <v>0.85</v>
      </c>
      <c r="C22" s="251">
        <v>0.85</v>
      </c>
      <c r="D22" s="251">
        <v>0.85</v>
      </c>
      <c r="E22" s="108"/>
      <c r="L22" s="200"/>
      <c r="M22" s="252"/>
      <c r="O22" s="110"/>
    </row>
    <row r="23" spans="1:15" x14ac:dyDescent="0.25">
      <c r="A23" s="169" t="s">
        <v>177</v>
      </c>
      <c r="B23" s="253">
        <f>B20*B21*B22*SQRT(3)/1000</f>
        <v>0</v>
      </c>
      <c r="C23" s="253">
        <f>C20*C21*C22*SQRT(3)/1000</f>
        <v>0</v>
      </c>
      <c r="D23" s="253">
        <f>D20*D21*D22*SQRT(3)/1000</f>
        <v>0</v>
      </c>
      <c r="E23" s="108" t="s">
        <v>178</v>
      </c>
      <c r="F23" s="110"/>
      <c r="G23" s="110"/>
      <c r="H23" s="110"/>
      <c r="L23" s="200"/>
      <c r="M23" s="254"/>
      <c r="O23" s="110"/>
    </row>
    <row r="24" spans="1:15" x14ac:dyDescent="0.25">
      <c r="A24" s="169" t="s">
        <v>181</v>
      </c>
      <c r="B24" s="255"/>
      <c r="C24" s="255"/>
      <c r="D24" s="255"/>
      <c r="E24" s="108" t="s">
        <v>168</v>
      </c>
      <c r="F24" s="110"/>
      <c r="G24" s="110"/>
      <c r="H24" s="110"/>
      <c r="L24" s="200"/>
      <c r="M24" s="254"/>
      <c r="O24" s="110"/>
    </row>
    <row r="25" spans="1:15" x14ac:dyDescent="0.25">
      <c r="A25" s="169" t="s">
        <v>213</v>
      </c>
      <c r="B25" s="256">
        <f>'Lookup Tables'!E10</f>
        <v>8760</v>
      </c>
      <c r="C25" s="256">
        <f>'Lookup Tables'!E10</f>
        <v>8760</v>
      </c>
      <c r="D25" s="256">
        <f>'Lookup Tables'!E10</f>
        <v>8760</v>
      </c>
      <c r="E25" s="108" t="str">
        <f>'Lookup Tables'!F10</f>
        <v>hr/yr</v>
      </c>
      <c r="F25" s="110"/>
      <c r="G25" s="110"/>
      <c r="H25" s="110"/>
      <c r="L25" s="200"/>
      <c r="M25" s="247"/>
      <c r="O25" s="110"/>
    </row>
    <row r="26" spans="1:15" x14ac:dyDescent="0.25">
      <c r="A26" s="169" t="s">
        <v>183</v>
      </c>
      <c r="B26" s="257">
        <f>B25*B24</f>
        <v>0</v>
      </c>
      <c r="C26" s="257">
        <f t="shared" ref="C26:D26" si="1">C25*C24</f>
        <v>0</v>
      </c>
      <c r="D26" s="257">
        <f t="shared" si="1"/>
        <v>0</v>
      </c>
      <c r="E26" s="108" t="s">
        <v>182</v>
      </c>
      <c r="F26" s="110"/>
      <c r="G26" s="110"/>
      <c r="H26" s="110"/>
      <c r="L26" s="200"/>
    </row>
    <row r="27" spans="1:15" x14ac:dyDescent="0.25">
      <c r="A27" s="169" t="s">
        <v>184</v>
      </c>
      <c r="B27" s="257">
        <f>B23*B26</f>
        <v>0</v>
      </c>
      <c r="C27" s="257">
        <f>C23*C26</f>
        <v>0</v>
      </c>
      <c r="D27" s="257">
        <f>D23*D26</f>
        <v>0</v>
      </c>
      <c r="E27" s="108" t="s">
        <v>185</v>
      </c>
      <c r="F27" s="110"/>
      <c r="G27" s="110"/>
      <c r="H27" s="110"/>
      <c r="L27" s="200"/>
      <c r="M27" s="254"/>
    </row>
    <row r="28" spans="1:15" x14ac:dyDescent="0.25">
      <c r="A28" s="169" t="s">
        <v>234</v>
      </c>
      <c r="B28" s="258">
        <f>SUM(B27:D27)</f>
        <v>0</v>
      </c>
      <c r="C28" s="259"/>
      <c r="D28" s="259"/>
      <c r="E28" s="108" t="s">
        <v>185</v>
      </c>
      <c r="L28" s="200"/>
      <c r="M28" s="247"/>
      <c r="O28" s="110"/>
    </row>
    <row r="29" spans="1:15" x14ac:dyDescent="0.25">
      <c r="L29" s="200"/>
      <c r="M29" s="260"/>
      <c r="O29" s="110"/>
    </row>
    <row r="30" spans="1:15" x14ac:dyDescent="0.25">
      <c r="A30" s="243" t="s">
        <v>187</v>
      </c>
      <c r="B30" s="243"/>
      <c r="C30" s="243"/>
      <c r="D30" s="243"/>
      <c r="E30" s="243"/>
      <c r="F30" s="235"/>
      <c r="G30" s="235"/>
      <c r="H30" s="235"/>
    </row>
    <row r="31" spans="1:15" x14ac:dyDescent="0.25">
      <c r="A31" s="169" t="s">
        <v>223</v>
      </c>
      <c r="B31" s="261">
        <v>1</v>
      </c>
      <c r="C31" s="261">
        <v>2</v>
      </c>
      <c r="D31" s="261">
        <v>3</v>
      </c>
      <c r="E31" s="261"/>
      <c r="F31" s="110"/>
      <c r="G31" s="110"/>
      <c r="H31" s="110"/>
      <c r="L31" s="239"/>
    </row>
    <row r="32" spans="1:15" x14ac:dyDescent="0.25">
      <c r="A32" s="169" t="s">
        <v>177</v>
      </c>
      <c r="B32" s="262">
        <f>B23</f>
        <v>0</v>
      </c>
      <c r="C32" s="262">
        <f>C23</f>
        <v>0</v>
      </c>
      <c r="D32" s="262">
        <f>D23</f>
        <v>0</v>
      </c>
      <c r="E32" s="263"/>
      <c r="F32" s="189"/>
      <c r="G32" s="189"/>
      <c r="H32" s="189"/>
      <c r="L32" s="235"/>
      <c r="M32" s="235"/>
      <c r="N32" s="235"/>
      <c r="O32" s="235"/>
    </row>
    <row r="33" spans="1:15" x14ac:dyDescent="0.25">
      <c r="A33" s="169" t="s">
        <v>183</v>
      </c>
      <c r="B33" s="262"/>
      <c r="C33" s="262"/>
      <c r="D33" s="262"/>
      <c r="E33" s="263" t="s">
        <v>235</v>
      </c>
      <c r="F33" s="110"/>
      <c r="G33" s="110"/>
      <c r="H33" s="110"/>
      <c r="L33" s="200"/>
      <c r="M33" s="247"/>
      <c r="O33" s="110"/>
    </row>
    <row r="34" spans="1:15" x14ac:dyDescent="0.25">
      <c r="A34" s="169" t="s">
        <v>181</v>
      </c>
      <c r="B34" s="207">
        <f>B33/24*B24</f>
        <v>0</v>
      </c>
      <c r="C34" s="207">
        <f>C33/24*C24</f>
        <v>0</v>
      </c>
      <c r="D34" s="207">
        <f>D33/24*D24</f>
        <v>0</v>
      </c>
      <c r="E34" s="108" t="s">
        <v>168</v>
      </c>
      <c r="F34" s="110"/>
      <c r="G34" s="110"/>
      <c r="H34" s="110"/>
      <c r="L34" s="200"/>
      <c r="M34" s="264"/>
      <c r="N34" s="110"/>
      <c r="O34" s="110"/>
    </row>
    <row r="35" spans="1:15" x14ac:dyDescent="0.25">
      <c r="A35" s="169" t="s">
        <v>213</v>
      </c>
      <c r="B35" s="177">
        <f>'Lookup Tables'!E10</f>
        <v>8760</v>
      </c>
      <c r="C35" s="177">
        <f>'Lookup Tables'!E10</f>
        <v>8760</v>
      </c>
      <c r="D35" s="177">
        <f>'Lookup Tables'!E10</f>
        <v>8760</v>
      </c>
      <c r="E35" s="108" t="str">
        <f>'Lookup Tables'!F10</f>
        <v>hr/yr</v>
      </c>
      <c r="F35" s="110"/>
      <c r="G35" s="110"/>
      <c r="H35" s="110"/>
      <c r="L35" s="200"/>
      <c r="M35" s="264"/>
      <c r="N35" s="110"/>
      <c r="O35" s="110"/>
    </row>
    <row r="36" spans="1:15" x14ac:dyDescent="0.25">
      <c r="A36" s="169" t="s">
        <v>183</v>
      </c>
      <c r="B36" s="257">
        <f>B34*B35</f>
        <v>0</v>
      </c>
      <c r="C36" s="257">
        <f t="shared" ref="C36:D36" si="2">C34*C35</f>
        <v>0</v>
      </c>
      <c r="D36" s="257">
        <f t="shared" si="2"/>
        <v>0</v>
      </c>
      <c r="E36" s="108" t="s">
        <v>182</v>
      </c>
      <c r="F36" s="110"/>
      <c r="G36" s="110"/>
      <c r="H36" s="110"/>
      <c r="L36" s="200"/>
      <c r="M36" s="247"/>
      <c r="O36" s="110"/>
    </row>
    <row r="37" spans="1:15" x14ac:dyDescent="0.25">
      <c r="A37" s="169" t="s">
        <v>184</v>
      </c>
      <c r="B37" s="257">
        <f>B36*B32</f>
        <v>0</v>
      </c>
      <c r="C37" s="257">
        <f t="shared" ref="C37:D37" si="3">C36*C32</f>
        <v>0</v>
      </c>
      <c r="D37" s="257">
        <f t="shared" si="3"/>
        <v>0</v>
      </c>
      <c r="E37" s="108" t="s">
        <v>185</v>
      </c>
      <c r="F37" s="110"/>
      <c r="G37" s="110"/>
      <c r="H37" s="110"/>
      <c r="L37" s="200"/>
      <c r="M37" s="260"/>
      <c r="O37" s="110"/>
    </row>
    <row r="38" spans="1:15" x14ac:dyDescent="0.25">
      <c r="A38" s="169" t="s">
        <v>234</v>
      </c>
      <c r="B38" s="258">
        <f>SUM(B37:D37)</f>
        <v>0</v>
      </c>
      <c r="C38" s="259"/>
      <c r="D38" s="259"/>
      <c r="E38" s="108" t="s">
        <v>185</v>
      </c>
      <c r="F38" s="110"/>
      <c r="G38" s="110"/>
      <c r="H38" s="110"/>
      <c r="L38" s="200"/>
      <c r="M38" s="260"/>
      <c r="O38" s="110"/>
    </row>
    <row r="39" spans="1:15" x14ac:dyDescent="0.25">
      <c r="F39" s="110"/>
      <c r="G39" s="110"/>
      <c r="H39" s="110"/>
      <c r="L39" s="200"/>
      <c r="M39" s="260"/>
      <c r="O39" s="110"/>
    </row>
  </sheetData>
  <mergeCells count="6">
    <mergeCell ref="B11:D11"/>
    <mergeCell ref="A1:C4"/>
    <mergeCell ref="A7:E7"/>
    <mergeCell ref="A8:E8"/>
    <mergeCell ref="L8:O8"/>
    <mergeCell ref="A10:D10"/>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792A-622C-45AC-92B7-EC85744E96C1}">
  <sheetPr codeName="Sheet9">
    <tabColor rgb="FF108D9A"/>
  </sheetPr>
  <dimension ref="A1:CI54"/>
  <sheetViews>
    <sheetView tabSelected="1" topLeftCell="A30" zoomScale="145" zoomScaleNormal="145" workbookViewId="0">
      <selection activeCell="D48" sqref="D48"/>
    </sheetView>
  </sheetViews>
  <sheetFormatPr defaultColWidth="9.140625" defaultRowHeight="15" x14ac:dyDescent="0.25"/>
  <cols>
    <col min="1" max="1" width="28.28515625" style="109" bestFit="1" customWidth="1"/>
    <col min="2" max="2" width="10.28515625" style="109" customWidth="1"/>
    <col min="3" max="3" width="14.42578125" style="109" customWidth="1"/>
    <col min="4" max="4" width="9.140625" style="109"/>
    <col min="5" max="5" width="18.85546875" style="109" customWidth="1"/>
    <col min="6" max="8" width="9.140625" style="109"/>
    <col min="9" max="9" width="49" style="109" customWidth="1"/>
    <col min="10" max="16384" width="9.140625" style="109"/>
  </cols>
  <sheetData>
    <row r="1" spans="1:87" ht="15" customHeight="1" x14ac:dyDescent="0.25">
      <c r="A1" s="375"/>
      <c r="B1" s="375"/>
      <c r="C1" s="375"/>
      <c r="D1" s="154"/>
      <c r="F1" s="155"/>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row>
    <row r="2" spans="1:87" ht="15" customHeight="1" x14ac:dyDescent="0.25">
      <c r="A2" s="375"/>
      <c r="B2" s="375"/>
      <c r="C2" s="375"/>
      <c r="D2" s="154"/>
      <c r="F2" s="156"/>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row>
    <row r="3" spans="1:87" ht="15" customHeight="1" x14ac:dyDescent="0.25">
      <c r="A3" s="375"/>
      <c r="B3" s="375"/>
      <c r="C3" s="375"/>
      <c r="D3" s="154"/>
      <c r="F3" s="157"/>
      <c r="G3" s="155"/>
      <c r="H3" s="155"/>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row>
    <row r="4" spans="1:87" ht="15" customHeight="1" x14ac:dyDescent="0.25">
      <c r="A4" s="375"/>
      <c r="B4" s="375"/>
      <c r="C4" s="375"/>
      <c r="D4" s="154"/>
      <c r="F4" s="157"/>
      <c r="G4" s="155"/>
      <c r="H4" s="155"/>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row>
    <row r="5" spans="1:87" ht="20.25" x14ac:dyDescent="0.3">
      <c r="A5" s="158" t="s">
        <v>42</v>
      </c>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row>
    <row r="6" spans="1:87" ht="15.75" thickBot="1" x14ac:dyDescent="0.3">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row>
    <row r="7" spans="1:87" x14ac:dyDescent="0.25">
      <c r="A7" s="410" t="s">
        <v>159</v>
      </c>
      <c r="B7" s="411"/>
      <c r="C7" s="412"/>
    </row>
    <row r="8" spans="1:87" ht="111.75" customHeight="1" thickBot="1" x14ac:dyDescent="0.3">
      <c r="A8" s="413" t="s">
        <v>236</v>
      </c>
      <c r="B8" s="414"/>
      <c r="C8" s="415"/>
    </row>
    <row r="9" spans="1:87" ht="15" customHeight="1" thickBot="1" x14ac:dyDescent="0.3">
      <c r="A9" s="189"/>
      <c r="B9" s="189"/>
      <c r="C9" s="189"/>
      <c r="F9" s="154"/>
    </row>
    <row r="10" spans="1:87" ht="15" customHeight="1" x14ac:dyDescent="0.25">
      <c r="A10" s="416" t="s">
        <v>161</v>
      </c>
      <c r="B10" s="417"/>
      <c r="C10" s="189"/>
      <c r="F10" s="154"/>
    </row>
    <row r="11" spans="1:87" ht="15" customHeight="1" thickBot="1" x14ac:dyDescent="0.3">
      <c r="A11" s="265" t="s">
        <v>162</v>
      </c>
      <c r="B11" s="266">
        <f>IFERROR(IF(B33-B54&lt;0,0,B33-B54),0)</f>
        <v>0</v>
      </c>
      <c r="C11" s="189"/>
      <c r="F11" s="154"/>
    </row>
    <row r="12" spans="1:87" ht="15" customHeight="1" x14ac:dyDescent="0.25">
      <c r="A12" s="189"/>
      <c r="B12" s="267"/>
      <c r="C12" s="189"/>
      <c r="F12" s="154"/>
      <c r="J12" s="154" t="s">
        <v>192</v>
      </c>
    </row>
    <row r="13" spans="1:87" x14ac:dyDescent="0.25">
      <c r="A13" s="225" t="s">
        <v>237</v>
      </c>
    </row>
    <row r="14" spans="1:87" x14ac:dyDescent="0.25">
      <c r="A14" s="243" t="s">
        <v>163</v>
      </c>
      <c r="B14" s="243"/>
      <c r="C14" s="243"/>
    </row>
    <row r="15" spans="1:87" x14ac:dyDescent="0.25">
      <c r="A15" s="169" t="s">
        <v>198</v>
      </c>
      <c r="B15" s="268">
        <f>F25</f>
        <v>0</v>
      </c>
      <c r="C15" s="108" t="s">
        <v>199</v>
      </c>
    </row>
    <row r="16" spans="1:87" x14ac:dyDescent="0.25">
      <c r="A16" s="169" t="s">
        <v>205</v>
      </c>
      <c r="B16" s="268"/>
      <c r="C16" s="108" t="s">
        <v>206</v>
      </c>
      <c r="E16" s="200" t="s">
        <v>238</v>
      </c>
      <c r="F16" s="221"/>
      <c r="G16" s="108" t="s">
        <v>405</v>
      </c>
      <c r="H16" s="225" t="s">
        <v>239</v>
      </c>
    </row>
    <row r="17" spans="1:8" x14ac:dyDescent="0.25">
      <c r="A17" s="169" t="s">
        <v>174</v>
      </c>
      <c r="B17" s="269">
        <f>'Lookup Tables'!E12</f>
        <v>2.3069999999999999</v>
      </c>
      <c r="C17" s="108" t="str">
        <f>'Lookup Tables'!F12</f>
        <v>ft/psi</v>
      </c>
      <c r="E17" s="200"/>
    </row>
    <row r="18" spans="1:8" x14ac:dyDescent="0.25">
      <c r="A18" s="169" t="s">
        <v>217</v>
      </c>
      <c r="B18" s="108">
        <f>B16*B17</f>
        <v>0</v>
      </c>
      <c r="C18" s="108" t="s">
        <v>199</v>
      </c>
      <c r="E18" s="200" t="s">
        <v>205</v>
      </c>
      <c r="F18" s="221"/>
      <c r="G18" s="108" t="s">
        <v>206</v>
      </c>
    </row>
    <row r="19" spans="1:8" x14ac:dyDescent="0.25">
      <c r="A19" s="169" t="s">
        <v>209</v>
      </c>
      <c r="B19" s="108">
        <f>B15+B18</f>
        <v>0</v>
      </c>
      <c r="C19" s="108" t="s">
        <v>199</v>
      </c>
      <c r="E19" s="200"/>
    </row>
    <row r="20" spans="1:8" x14ac:dyDescent="0.25">
      <c r="A20" s="169" t="s">
        <v>218</v>
      </c>
      <c r="B20" s="268"/>
      <c r="C20" s="108" t="s">
        <v>394</v>
      </c>
      <c r="E20" s="200"/>
    </row>
    <row r="21" spans="1:8" x14ac:dyDescent="0.25">
      <c r="A21" s="169" t="s">
        <v>210</v>
      </c>
      <c r="B21" s="270"/>
      <c r="C21" s="108" t="s">
        <v>168</v>
      </c>
      <c r="E21" s="200"/>
    </row>
    <row r="22" spans="1:8" x14ac:dyDescent="0.25">
      <c r="A22" s="169" t="s">
        <v>174</v>
      </c>
      <c r="B22" s="108">
        <v>3960</v>
      </c>
      <c r="C22" s="108"/>
      <c r="E22" s="200"/>
    </row>
    <row r="23" spans="1:8" x14ac:dyDescent="0.25">
      <c r="A23" s="169" t="s">
        <v>211</v>
      </c>
      <c r="B23" s="271" t="e">
        <f>B20*B19/B21/3960</f>
        <v>#DIV/0!</v>
      </c>
      <c r="C23" s="108" t="s">
        <v>212</v>
      </c>
      <c r="E23" s="200"/>
    </row>
    <row r="24" spans="1:8" x14ac:dyDescent="0.25">
      <c r="A24" s="169" t="s">
        <v>166</v>
      </c>
      <c r="B24" s="268"/>
      <c r="C24" s="108" t="s">
        <v>212</v>
      </c>
      <c r="E24" s="200"/>
    </row>
    <row r="25" spans="1:8" x14ac:dyDescent="0.25">
      <c r="A25" s="169" t="s">
        <v>176</v>
      </c>
      <c r="B25" s="270"/>
      <c r="C25" s="108" t="s">
        <v>168</v>
      </c>
      <c r="E25" s="200" t="s">
        <v>198</v>
      </c>
      <c r="F25" s="221"/>
      <c r="G25" s="108" t="s">
        <v>199</v>
      </c>
      <c r="H25" s="225" t="s">
        <v>220</v>
      </c>
    </row>
    <row r="26" spans="1:8" x14ac:dyDescent="0.25">
      <c r="A26" s="169" t="s">
        <v>171</v>
      </c>
      <c r="B26" s="221"/>
      <c r="C26" s="108" t="s">
        <v>172</v>
      </c>
      <c r="E26" s="200"/>
    </row>
    <row r="27" spans="1:8" x14ac:dyDescent="0.25">
      <c r="A27" s="169" t="s">
        <v>173</v>
      </c>
      <c r="B27" s="248" t="str">
        <f>IF(B26="No","",IF(B26="Yes",0.97,""))</f>
        <v/>
      </c>
      <c r="C27" s="108" t="s">
        <v>168</v>
      </c>
    </row>
    <row r="28" spans="1:8" x14ac:dyDescent="0.25">
      <c r="A28" s="169" t="s">
        <v>174</v>
      </c>
      <c r="B28" s="210">
        <f>'Lookup Tables'!E16</f>
        <v>0.746</v>
      </c>
      <c r="C28" s="108" t="str">
        <f>'Lookup Tables'!F16</f>
        <v>kW/hp</v>
      </c>
    </row>
    <row r="29" spans="1:8" x14ac:dyDescent="0.25">
      <c r="A29" s="169" t="s">
        <v>177</v>
      </c>
      <c r="B29" s="253" t="e">
        <f>IF(B26="No",B23/B25*B28,B23*B28/B25/B27)</f>
        <v>#DIV/0!</v>
      </c>
      <c r="C29" s="108" t="s">
        <v>178</v>
      </c>
    </row>
    <row r="30" spans="1:8" x14ac:dyDescent="0.25">
      <c r="A30" s="197" t="s">
        <v>181</v>
      </c>
      <c r="B30" s="272"/>
      <c r="C30" s="199" t="s">
        <v>168</v>
      </c>
    </row>
    <row r="31" spans="1:8" x14ac:dyDescent="0.25">
      <c r="A31" s="197" t="s">
        <v>213</v>
      </c>
      <c r="B31" s="177">
        <f>'Lookup Tables'!E10</f>
        <v>8760</v>
      </c>
      <c r="C31" s="108" t="str">
        <f>'Lookup Tables'!F10</f>
        <v>hr/yr</v>
      </c>
    </row>
    <row r="32" spans="1:8" x14ac:dyDescent="0.25">
      <c r="A32" s="169" t="s">
        <v>183</v>
      </c>
      <c r="B32" s="257">
        <f>B31*B30</f>
        <v>0</v>
      </c>
      <c r="C32" s="108" t="s">
        <v>182</v>
      </c>
    </row>
    <row r="33" spans="1:3" x14ac:dyDescent="0.25">
      <c r="A33" s="169" t="s">
        <v>184</v>
      </c>
      <c r="B33" s="257" t="str">
        <f>IFERROR(B32*B29,"")</f>
        <v/>
      </c>
      <c r="C33" s="108" t="s">
        <v>185</v>
      </c>
    </row>
    <row r="35" spans="1:3" x14ac:dyDescent="0.25">
      <c r="A35" s="200"/>
      <c r="B35" s="260"/>
    </row>
    <row r="36" spans="1:3" x14ac:dyDescent="0.25">
      <c r="A36" s="273" t="s">
        <v>187</v>
      </c>
      <c r="B36" s="243"/>
      <c r="C36" s="243"/>
    </row>
    <row r="37" spans="1:3" x14ac:dyDescent="0.25">
      <c r="A37" s="169" t="s">
        <v>240</v>
      </c>
      <c r="B37" s="268"/>
      <c r="C37" s="108" t="s">
        <v>206</v>
      </c>
    </row>
    <row r="38" spans="1:3" x14ac:dyDescent="0.25">
      <c r="A38" s="169" t="s">
        <v>174</v>
      </c>
      <c r="B38" s="210">
        <f>'Lookup Tables'!E12</f>
        <v>2.3069999999999999</v>
      </c>
      <c r="C38" s="108" t="str">
        <f>'Lookup Tables'!F12</f>
        <v>ft/psi</v>
      </c>
    </row>
    <row r="39" spans="1:3" x14ac:dyDescent="0.25">
      <c r="A39" s="169" t="s">
        <v>240</v>
      </c>
      <c r="B39" s="253">
        <f>B37*B38</f>
        <v>0</v>
      </c>
      <c r="C39" s="108" t="s">
        <v>199</v>
      </c>
    </row>
    <row r="40" spans="1:3" x14ac:dyDescent="0.25">
      <c r="A40" s="169" t="s">
        <v>209</v>
      </c>
      <c r="B40" s="278">
        <f>B19-B39</f>
        <v>0</v>
      </c>
      <c r="C40" s="108" t="s">
        <v>199</v>
      </c>
    </row>
    <row r="41" spans="1:3" x14ac:dyDescent="0.25">
      <c r="A41" s="169" t="s">
        <v>218</v>
      </c>
      <c r="B41" s="108">
        <f>B20</f>
        <v>0</v>
      </c>
      <c r="C41" s="108" t="s">
        <v>200</v>
      </c>
    </row>
    <row r="42" spans="1:3" x14ac:dyDescent="0.25">
      <c r="A42" s="169" t="s">
        <v>210</v>
      </c>
      <c r="B42" s="274">
        <f>B21</f>
        <v>0</v>
      </c>
      <c r="C42" s="108" t="s">
        <v>168</v>
      </c>
    </row>
    <row r="43" spans="1:3" x14ac:dyDescent="0.25">
      <c r="A43" s="169" t="s">
        <v>174</v>
      </c>
      <c r="B43" s="177">
        <f>'Lookup Tables'!E24</f>
        <v>3960</v>
      </c>
      <c r="C43" s="108" t="str">
        <f>'Lookup Tables'!F24</f>
        <v>gal ft/(min hp)</v>
      </c>
    </row>
    <row r="44" spans="1:3" x14ac:dyDescent="0.25">
      <c r="A44" s="169" t="s">
        <v>211</v>
      </c>
      <c r="B44" s="271" t="e">
        <f>B41*B40/B42/B43</f>
        <v>#DIV/0!</v>
      </c>
      <c r="C44" s="108" t="s">
        <v>212</v>
      </c>
    </row>
    <row r="45" spans="1:3" x14ac:dyDescent="0.25">
      <c r="A45" s="169" t="s">
        <v>166</v>
      </c>
      <c r="B45" s="108">
        <f>B24</f>
        <v>0</v>
      </c>
      <c r="C45" s="108" t="s">
        <v>212</v>
      </c>
    </row>
    <row r="46" spans="1:3" x14ac:dyDescent="0.25">
      <c r="A46" s="169" t="s">
        <v>176</v>
      </c>
      <c r="B46" s="248">
        <f>B25</f>
        <v>0</v>
      </c>
      <c r="C46" s="108" t="s">
        <v>168</v>
      </c>
    </row>
    <row r="47" spans="1:3" x14ac:dyDescent="0.25">
      <c r="A47" s="169" t="s">
        <v>171</v>
      </c>
      <c r="B47" s="221"/>
      <c r="C47" s="108" t="s">
        <v>172</v>
      </c>
    </row>
    <row r="48" spans="1:3" x14ac:dyDescent="0.25">
      <c r="A48" s="169" t="s">
        <v>173</v>
      </c>
      <c r="B48" s="248" t="str">
        <f>IF(B47="No","",IF(B47="Yes",0.97,""))</f>
        <v/>
      </c>
      <c r="C48" s="108" t="s">
        <v>168</v>
      </c>
    </row>
    <row r="49" spans="1:3" x14ac:dyDescent="0.25">
      <c r="A49" s="169" t="s">
        <v>174</v>
      </c>
      <c r="B49" s="210">
        <f>'Lookup Tables'!E16</f>
        <v>0.746</v>
      </c>
      <c r="C49" s="108" t="str">
        <f>'Lookup Tables'!F16</f>
        <v>kW/hp</v>
      </c>
    </row>
    <row r="50" spans="1:3" x14ac:dyDescent="0.25">
      <c r="A50" s="169" t="s">
        <v>177</v>
      </c>
      <c r="B50" s="253" t="e">
        <f>IF(B47="No",B44/B46*B49,B44*B49/B46/B48)</f>
        <v>#DIV/0!</v>
      </c>
      <c r="C50" s="108" t="s">
        <v>178</v>
      </c>
    </row>
    <row r="51" spans="1:3" x14ac:dyDescent="0.25">
      <c r="A51" s="197" t="s">
        <v>181</v>
      </c>
      <c r="B51" s="272"/>
      <c r="C51" s="199" t="s">
        <v>168</v>
      </c>
    </row>
    <row r="52" spans="1:3" x14ac:dyDescent="0.25">
      <c r="A52" s="197" t="s">
        <v>213</v>
      </c>
      <c r="B52" s="177">
        <f>'Lookup Tables'!E10</f>
        <v>8760</v>
      </c>
      <c r="C52" s="108" t="str">
        <f>'Lookup Tables'!F10</f>
        <v>hr/yr</v>
      </c>
    </row>
    <row r="53" spans="1:3" x14ac:dyDescent="0.25">
      <c r="A53" s="169" t="s">
        <v>183</v>
      </c>
      <c r="B53" s="257">
        <f>B52*B51</f>
        <v>0</v>
      </c>
      <c r="C53" s="108" t="s">
        <v>182</v>
      </c>
    </row>
    <row r="54" spans="1:3" x14ac:dyDescent="0.25">
      <c r="A54" s="169" t="s">
        <v>184</v>
      </c>
      <c r="B54" s="257" t="str">
        <f>IFERROR(B53*B50,"")</f>
        <v/>
      </c>
      <c r="C54" s="108" t="s">
        <v>185</v>
      </c>
    </row>
  </sheetData>
  <mergeCells count="4">
    <mergeCell ref="A1:C4"/>
    <mergeCell ref="A7:C7"/>
    <mergeCell ref="A8:C8"/>
    <mergeCell ref="A10:B10"/>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6224b07-dfe5-4503-8505-60cb19d260e7">
      <Terms xmlns="http://schemas.microsoft.com/office/infopath/2007/PartnerControls"/>
    </lcf76f155ced4ddcb4097134ff3c332f>
    <TaxCatchAll xmlns="0666ff20-04a1-4593-a32c-0699c9d2547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38BC3A8C57F504F9FD0A2262978F18C" ma:contentTypeVersion="18" ma:contentTypeDescription="Create a new document." ma:contentTypeScope="" ma:versionID="461534180d2bf4ebddc4c1ad0cb42797">
  <xsd:schema xmlns:xsd="http://www.w3.org/2001/XMLSchema" xmlns:xs="http://www.w3.org/2001/XMLSchema" xmlns:p="http://schemas.microsoft.com/office/2006/metadata/properties" xmlns:ns2="0666ff20-04a1-4593-a32c-0699c9d25474" xmlns:ns3="56224b07-dfe5-4503-8505-60cb19d260e7" targetNamespace="http://schemas.microsoft.com/office/2006/metadata/properties" ma:root="true" ma:fieldsID="1bcccb261c859ec23234aba8f23260e1" ns2:_="" ns3:_="">
    <xsd:import namespace="0666ff20-04a1-4593-a32c-0699c9d25474"/>
    <xsd:import namespace="56224b07-dfe5-4503-8505-60cb19d260e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LengthInSeconds" minOccurs="0"/>
                <xsd:element ref="ns3:MediaServiceSearchProperties" minOccurs="0"/>
                <xsd:element ref="ns3:lcf76f155ced4ddcb4097134ff3c332f" minOccurs="0"/>
                <xsd:element ref="ns2:TaxCatchAll" minOccurs="0"/>
                <xsd:element ref="ns3:MediaServiceLocation"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66ff20-04a1-4593-a32c-0699c9d2547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bd3f7db-c3e3-4512-848f-8f26c2b8d0fb}" ma:internalName="TaxCatchAll" ma:showField="CatchAllData" ma:web="0666ff20-04a1-4593-a32c-0699c9d2547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6224b07-dfe5-4503-8505-60cb19d260e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bd9a893-75f3-40c6-8bf4-095a97233ad9" ma:termSetId="09814cd3-568e-fe90-9814-8d621ff8fb84" ma:anchorId="fba54fb3-c3e1-fe81-a776-ca4b69148c4d" ma:open="true" ma:isKeyword="false">
      <xsd:complexType>
        <xsd:sequence>
          <xsd:element ref="pc:Terms" minOccurs="0" maxOccurs="1"/>
        </xsd:sequence>
      </xsd:complexType>
    </xsd:element>
    <xsd:element name="MediaServiceLocation" ma:index="24" nillable="true" ma:displayName="Location" ma:indexed="true" ma:internalName="MediaServiceLocation" ma:readOnly="true">
      <xsd:simpleType>
        <xsd:restriction base="dms:Text"/>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F07EE0-64F2-4EFC-8E9C-5EBFDBC25C0A}">
  <ds:schemaRefs>
    <ds:schemaRef ds:uri="0666ff20-04a1-4593-a32c-0699c9d25474"/>
    <ds:schemaRef ds:uri="http://purl.org/dc/elements/1.1/"/>
    <ds:schemaRef ds:uri="http://purl.org/dc/dcmitype/"/>
    <ds:schemaRef ds:uri="56224b07-dfe5-4503-8505-60cb19d260e7"/>
    <ds:schemaRef ds:uri="http://schemas.microsoft.com/office/2006/metadata/properties"/>
    <ds:schemaRef ds:uri="http://www.w3.org/XML/1998/namespace"/>
    <ds:schemaRef ds:uri="http://schemas.microsoft.com/office/2006/documentManagement/types"/>
    <ds:schemaRef ds:uri="http://purl.org/dc/term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F5459A0F-03B6-4727-98EE-4556A1C73567}">
  <ds:schemaRefs>
    <ds:schemaRef ds:uri="http://schemas.microsoft.com/sharepoint/v3/contenttype/forms"/>
  </ds:schemaRefs>
</ds:datastoreItem>
</file>

<file path=customXml/itemProps3.xml><?xml version="1.0" encoding="utf-8"?>
<ds:datastoreItem xmlns:ds="http://schemas.openxmlformats.org/officeDocument/2006/customXml" ds:itemID="{C35CB07B-795D-4B4A-ACC8-23F0DC589C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66ff20-04a1-4593-a32c-0699c9d25474"/>
    <ds:schemaRef ds:uri="56224b07-dfe5-4503-8505-60cb19d260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Energy Projects</vt:lpstr>
      <vt:lpstr>SEM Practices</vt:lpstr>
      <vt:lpstr>RangeOptions</vt:lpstr>
      <vt:lpstr>Calc Summary</vt:lpstr>
      <vt:lpstr>1</vt:lpstr>
      <vt:lpstr>2</vt:lpstr>
      <vt:lpstr>3</vt:lpstr>
      <vt:lpstr>4</vt:lpstr>
      <vt:lpstr>5</vt:lpstr>
      <vt:lpstr>6</vt:lpstr>
      <vt:lpstr>7</vt:lpstr>
      <vt:lpstr>8</vt:lpstr>
      <vt:lpstr>9</vt:lpstr>
      <vt:lpstr>10</vt:lpstr>
      <vt:lpstr>Handout</vt:lpstr>
      <vt:lpstr>Lookup Tables</vt:lpstr>
      <vt:lpstr>Efficiency Reference</vt:lpstr>
      <vt:lpstr>Abbreviations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Reedy</dc:creator>
  <cp:keywords/>
  <dc:description/>
  <cp:lastModifiedBy>Wendy Waudby</cp:lastModifiedBy>
  <cp:revision/>
  <dcterms:created xsi:type="dcterms:W3CDTF">2016-01-12T02:27:31Z</dcterms:created>
  <dcterms:modified xsi:type="dcterms:W3CDTF">2024-08-20T13:38:39Z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0x010100D38BC3A8C57F504F9FD0A2262978F18C</vt:lpwstr>
  </property>
  <property fmtid="{D5CDD505-2E9C-101B-9397-08002B2CF9AE}" pid="3" name="DocumentCategory">
    <vt:lpwstr>4</vt:lpwstr>
  </property>
  <property fmtid="{D5CDD505-2E9C-101B-9397-08002B2CF9AE}" pid="4" name="WebPage">
    <vt:lpwstr>, </vt:lpwstr>
  </property>
  <property fmtid="{D5CDD505-2E9C-101B-9397-08002B2CF9AE}" pid="5" name="Topic">
    <vt:lpwstr>11</vt:lpwstr>
  </property>
  <property fmtid="{D5CDD505-2E9C-101B-9397-08002B2CF9AE}" pid="6" name="Archive">
    <vt:bool>false</vt:bool>
  </property>
  <property fmtid="{D5CDD505-2E9C-101B-9397-08002B2CF9AE}" pid="7" name="Document Category">
    <vt:lpwstr>17</vt:lpwstr>
  </property>
  <property fmtid="{D5CDD505-2E9C-101B-9397-08002B2CF9AE}" pid="8" name="Industry">
    <vt:lpwstr>1</vt:lpwstr>
  </property>
  <property fmtid="{D5CDD505-2E9C-101B-9397-08002B2CF9AE}" pid="9" name="Function">
    <vt:lpwstr>9</vt:lpwstr>
  </property>
  <property fmtid="{D5CDD505-2E9C-101B-9397-08002B2CF9AE}" pid="10" name="Template Sites">
    <vt:lpwstr>Populated</vt:lpwstr>
  </property>
  <property fmtid="{D5CDD505-2E9C-101B-9397-08002B2CF9AE}" pid="11" name="RelatedTo">
    <vt:lpwstr>2</vt:lpwstr>
  </property>
  <property fmtid="{D5CDD505-2E9C-101B-9397-08002B2CF9AE}" pid="12" name="Utility-Client">
    <vt:lpwstr>1</vt:lpwstr>
  </property>
  <property fmtid="{D5CDD505-2E9C-101B-9397-08002B2CF9AE}" pid="13" name="MediaServiceImageTags">
    <vt:lpwstr/>
  </property>
</Properties>
</file>