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defaultThemeVersion="124226"/>
  <xr:revisionPtr revIDLastSave="0" documentId="13_ncr:1_{0530868F-DB2C-4D58-A421-CF9D5E96CB7A}" xr6:coauthVersionLast="47" xr6:coauthVersionMax="47" xr10:uidLastSave="{00000000-0000-0000-0000-000000000000}"/>
  <bookViews>
    <workbookView minimized="1" xWindow="25530" yWindow="2010" windowWidth="25440" windowHeight="15270" tabRatio="882" firstSheet="4" activeTab="4" xr2:uid="{00000000-000D-0000-FFFF-FFFF00000000}"/>
  </bookViews>
  <sheets>
    <sheet name="1_INTRO" sheetId="13" r:id="rId1"/>
    <sheet name="2_Energy IN &amp; OUT" sheetId="1" r:id="rId2"/>
    <sheet name="3A_Energy CONSUMED" sheetId="4" r:id="rId3"/>
    <sheet name="3B_Process Block Diagrams" sheetId="14" r:id="rId4"/>
    <sheet name="3C_Elec Equip Master" sheetId="15" r:id="rId5"/>
    <sheet name="3C1_EPAct Motor Eff." sheetId="18" r:id="rId6"/>
    <sheet name="3D_Combustion Equip Master" sheetId="16" r:id="rId7"/>
    <sheet name="3E_Diversity Factor" sheetId="17" r:id="rId8"/>
    <sheet name="4_Utility Data" sheetId="8" r:id="rId9"/>
    <sheet name="5_Estimated vs Actual" sheetId="9" r:id="rId10"/>
    <sheet name="6_Two Key Pies" sheetId="7" r:id="rId11"/>
    <sheet name="7_SEUs" sheetId="10" r:id="rId12"/>
    <sheet name="7A_SEU Actions" sheetId="20" r:id="rId13"/>
    <sheet name="8_Energy IMPV" sheetId="19" r:id="rId14"/>
    <sheet name="9_Action Plan Template" sheetId="21" r:id="rId15"/>
    <sheet name="10_Operational Controls" sheetId="22" r:id="rId16"/>
    <sheet name="99A_Baseline&amp;Achievement" sheetId="3" r:id="rId17"/>
    <sheet name="99B_Bottom Up Graphic" sheetId="5" r:id="rId18"/>
    <sheet name="Sheet5" sheetId="11" r:id="rId19"/>
    <sheet name="Sheet6" sheetId="12" r:id="rId20"/>
  </sheets>
  <definedNames>
    <definedName name="_xlnm._FilterDatabase" localSheetId="4" hidden="1">'3C_Elec Equip Master'!$A$10:$BC$36</definedName>
    <definedName name="_xlnm._FilterDatabase" localSheetId="6" hidden="1">'3D_Combustion Equip Master'!$A$10:$AM$20</definedName>
    <definedName name="_xlnm.Print_Area" localSheetId="14">'9_Action Plan Template'!$C$9:$AB$54</definedName>
    <definedName name="_xlnm.Print_Area" localSheetId="16">'99A_Baseline&amp;Achievement'!$A$1:$X$42</definedName>
    <definedName name="_xlnm.Print_Area" localSheetId="17">'99B_Bottom Up Graphic'!$B$1:$S$24</definedName>
    <definedName name="_xlnm.Print_Titles" localSheetId="4">'3C_Elec Equip Master'!$10:$10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0" i="19" l="1"/>
  <c r="L21" i="9" l="1"/>
  <c r="AF17" i="19" l="1"/>
  <c r="AF16" i="19"/>
  <c r="AF15" i="19"/>
  <c r="AF14" i="19"/>
  <c r="AF13" i="19"/>
  <c r="AF12" i="19"/>
  <c r="AF11" i="19"/>
  <c r="J25" i="10" l="1"/>
  <c r="J26" i="10"/>
  <c r="J27" i="10"/>
  <c r="E25" i="10"/>
  <c r="E26" i="10"/>
  <c r="E27" i="10"/>
  <c r="D17" i="10"/>
  <c r="D18" i="10"/>
  <c r="D19" i="10"/>
  <c r="D20" i="10"/>
  <c r="D21" i="10"/>
  <c r="D22" i="10"/>
  <c r="D23" i="10"/>
  <c r="D24" i="10"/>
  <c r="D25" i="10"/>
  <c r="D26" i="10"/>
  <c r="D27" i="10"/>
  <c r="D16" i="10"/>
  <c r="F19" i="10"/>
  <c r="G19" i="10"/>
  <c r="H19" i="10"/>
  <c r="I19" i="10"/>
  <c r="F20" i="10"/>
  <c r="G20" i="10"/>
  <c r="H20" i="10"/>
  <c r="I20" i="10"/>
  <c r="F21" i="10"/>
  <c r="G21" i="10"/>
  <c r="H21" i="10"/>
  <c r="I21" i="10"/>
  <c r="F22" i="10"/>
  <c r="G22" i="10"/>
  <c r="H22" i="10"/>
  <c r="I22" i="10"/>
  <c r="F23" i="10"/>
  <c r="G23" i="10"/>
  <c r="H23" i="10"/>
  <c r="I23" i="10"/>
  <c r="F24" i="10"/>
  <c r="G24" i="10"/>
  <c r="H24" i="10"/>
  <c r="I24" i="10"/>
  <c r="F25" i="10"/>
  <c r="G25" i="10"/>
  <c r="H25" i="10"/>
  <c r="I25" i="10"/>
  <c r="F26" i="10"/>
  <c r="G26" i="10"/>
  <c r="H26" i="10"/>
  <c r="I26" i="10"/>
  <c r="F27" i="10"/>
  <c r="G27" i="10"/>
  <c r="H27" i="10"/>
  <c r="I27" i="10"/>
  <c r="O28" i="7"/>
  <c r="E17" i="10" s="1"/>
  <c r="O26" i="7"/>
  <c r="O34" i="7"/>
  <c r="E23" i="10" s="1"/>
  <c r="O31" i="7"/>
  <c r="E20" i="10" s="1"/>
  <c r="AU65" i="15" l="1"/>
  <c r="AV65" i="15"/>
  <c r="O29" i="7" l="1"/>
  <c r="E18" i="10" s="1"/>
  <c r="O73" i="7"/>
  <c r="O72" i="7"/>
  <c r="O70" i="7"/>
  <c r="O69" i="7"/>
  <c r="O71" i="7"/>
  <c r="O74" i="7"/>
  <c r="O57" i="7"/>
  <c r="O55" i="7"/>
  <c r="O56" i="7"/>
  <c r="O54" i="7"/>
  <c r="O35" i="7"/>
  <c r="E24" i="10" s="1"/>
  <c r="O33" i="7"/>
  <c r="E22" i="10" s="1"/>
  <c r="O32" i="7"/>
  <c r="E21" i="10" s="1"/>
  <c r="O27" i="7"/>
  <c r="E16" i="10" s="1"/>
  <c r="AP52" i="15"/>
  <c r="O30" i="7"/>
  <c r="E19" i="10" s="1"/>
  <c r="P22" i="8" l="1"/>
  <c r="P23" i="8"/>
  <c r="P30" i="8"/>
  <c r="P31" i="8"/>
  <c r="P38" i="8"/>
  <c r="P39" i="8"/>
  <c r="P46" i="8"/>
  <c r="P47" i="8"/>
  <c r="P54" i="8"/>
  <c r="P55" i="8"/>
  <c r="P62" i="8"/>
  <c r="P63" i="8"/>
  <c r="P70" i="8"/>
  <c r="P71" i="8"/>
  <c r="P78" i="8"/>
  <c r="P79" i="8"/>
  <c r="P86" i="8"/>
  <c r="P87" i="8"/>
  <c r="P94" i="8"/>
  <c r="P95" i="8"/>
  <c r="P102" i="8"/>
  <c r="P103" i="8"/>
  <c r="P105" i="8"/>
  <c r="P106" i="8"/>
  <c r="P107" i="8"/>
  <c r="P108" i="8"/>
  <c r="P109" i="8"/>
  <c r="P110" i="8"/>
  <c r="P15" i="8"/>
  <c r="P104" i="8"/>
  <c r="P101" i="8"/>
  <c r="P100" i="8"/>
  <c r="P99" i="8"/>
  <c r="P98" i="8"/>
  <c r="P97" i="8"/>
  <c r="P96" i="8"/>
  <c r="P93" i="8"/>
  <c r="P92" i="8"/>
  <c r="P91" i="8"/>
  <c r="P90" i="8"/>
  <c r="P89" i="8"/>
  <c r="P88" i="8"/>
  <c r="P85" i="8"/>
  <c r="P84" i="8"/>
  <c r="P83" i="8"/>
  <c r="P82" i="8"/>
  <c r="P81" i="8"/>
  <c r="P80" i="8"/>
  <c r="P77" i="8"/>
  <c r="P76" i="8"/>
  <c r="P75" i="8"/>
  <c r="P74" i="8"/>
  <c r="P73" i="8"/>
  <c r="P72" i="8"/>
  <c r="P69" i="8"/>
  <c r="P68" i="8"/>
  <c r="P67" i="8"/>
  <c r="P66" i="8"/>
  <c r="P65" i="8"/>
  <c r="P64" i="8"/>
  <c r="P61" i="8"/>
  <c r="P60" i="8"/>
  <c r="P59" i="8"/>
  <c r="P58" i="8"/>
  <c r="P57" i="8"/>
  <c r="P56" i="8"/>
  <c r="P53" i="8"/>
  <c r="P52" i="8"/>
  <c r="P51" i="8"/>
  <c r="P50" i="8"/>
  <c r="P49" i="8"/>
  <c r="P48" i="8"/>
  <c r="P45" i="8"/>
  <c r="P44" i="8"/>
  <c r="P43" i="8"/>
  <c r="P42" i="8"/>
  <c r="P41" i="8"/>
  <c r="P40" i="8"/>
  <c r="P37" i="8"/>
  <c r="P36" i="8"/>
  <c r="P35" i="8"/>
  <c r="P34" i="8"/>
  <c r="P33" i="8"/>
  <c r="P32" i="8"/>
  <c r="P29" i="8"/>
  <c r="P28" i="8"/>
  <c r="P27" i="8"/>
  <c r="P26" i="8"/>
  <c r="P25" i="8"/>
  <c r="P24" i="8"/>
  <c r="P21" i="8"/>
  <c r="P20" i="8"/>
  <c r="P19" i="8"/>
  <c r="P18" i="8"/>
  <c r="P16" i="8"/>
  <c r="M115" i="8"/>
  <c r="N115" i="8"/>
  <c r="H115" i="8"/>
  <c r="J115" i="8"/>
  <c r="K115" i="8"/>
  <c r="L115" i="8"/>
  <c r="F115" i="8"/>
  <c r="G115" i="8" l="1"/>
  <c r="P17" i="8"/>
  <c r="I115" i="8"/>
  <c r="AL36" i="15" l="1"/>
  <c r="AK36" i="15"/>
  <c r="AL35" i="15"/>
  <c r="AK35" i="15"/>
  <c r="AL34" i="15"/>
  <c r="AK34" i="15"/>
  <c r="AL33" i="15"/>
  <c r="AK33" i="15"/>
  <c r="AL32" i="15"/>
  <c r="AK32" i="15"/>
  <c r="AL31" i="15"/>
  <c r="AK31" i="15"/>
  <c r="AL30" i="15"/>
  <c r="AK30" i="15"/>
  <c r="AL29" i="15"/>
  <c r="AK29" i="15"/>
  <c r="AL28" i="15"/>
  <c r="AK28" i="15"/>
  <c r="AL27" i="15"/>
  <c r="AK27" i="15"/>
  <c r="AL26" i="15"/>
  <c r="AK26" i="15"/>
  <c r="AL25" i="15"/>
  <c r="AK25" i="15"/>
  <c r="AL24" i="15"/>
  <c r="AK24" i="15"/>
  <c r="AL23" i="15"/>
  <c r="AK23" i="15"/>
  <c r="AL22" i="15"/>
  <c r="AK22" i="15"/>
  <c r="AL21" i="15"/>
  <c r="AK21" i="15"/>
  <c r="AL20" i="15"/>
  <c r="AK20" i="15"/>
  <c r="AL19" i="15"/>
  <c r="AK19" i="15"/>
  <c r="AL18" i="15"/>
  <c r="AK18" i="15"/>
  <c r="AL17" i="15"/>
  <c r="AK17" i="15"/>
  <c r="AL16" i="15"/>
  <c r="AK16" i="15"/>
  <c r="AL15" i="15"/>
  <c r="AK15" i="15"/>
  <c r="AL14" i="15"/>
  <c r="AK14" i="15"/>
  <c r="AL13" i="15"/>
  <c r="AK13" i="15"/>
  <c r="AL12" i="15"/>
  <c r="AK12" i="15"/>
  <c r="AD56" i="16" l="1"/>
  <c r="E29" i="10" l="1"/>
  <c r="E30" i="10"/>
  <c r="E31" i="10"/>
  <c r="E32" i="10"/>
  <c r="E33" i="10"/>
  <c r="E34" i="10"/>
  <c r="J29" i="10"/>
  <c r="J30" i="10"/>
  <c r="J31" i="10"/>
  <c r="J32" i="10"/>
  <c r="J33" i="10"/>
  <c r="J34" i="10"/>
  <c r="G15" i="10"/>
  <c r="H15" i="10"/>
  <c r="I15" i="10"/>
  <c r="G16" i="10"/>
  <c r="H16" i="10"/>
  <c r="I16" i="10"/>
  <c r="G17" i="10"/>
  <c r="H17" i="10"/>
  <c r="I17" i="10"/>
  <c r="G18" i="10"/>
  <c r="H18" i="10"/>
  <c r="I18" i="10"/>
  <c r="G28" i="10"/>
  <c r="H28" i="10"/>
  <c r="I28" i="10"/>
  <c r="G29" i="10"/>
  <c r="H29" i="10"/>
  <c r="I29" i="10"/>
  <c r="G30" i="10"/>
  <c r="H30" i="10"/>
  <c r="I30" i="10"/>
  <c r="G31" i="10"/>
  <c r="H31" i="10"/>
  <c r="I31" i="10"/>
  <c r="G32" i="10"/>
  <c r="H32" i="10"/>
  <c r="I32" i="10"/>
  <c r="G33" i="10"/>
  <c r="H33" i="10"/>
  <c r="I33" i="10"/>
  <c r="G34" i="10"/>
  <c r="H34" i="10"/>
  <c r="I34" i="10"/>
  <c r="F17" i="10"/>
  <c r="F18" i="10"/>
  <c r="F28" i="10"/>
  <c r="F29" i="10"/>
  <c r="F30" i="10"/>
  <c r="F31" i="10"/>
  <c r="F32" i="10"/>
  <c r="F33" i="10"/>
  <c r="F34" i="10"/>
  <c r="F16" i="10"/>
  <c r="F15" i="10"/>
  <c r="D28" i="10"/>
  <c r="D15" i="10"/>
  <c r="R110" i="8" l="1"/>
  <c r="Q110" i="8"/>
  <c r="Q98" i="8"/>
  <c r="Q86" i="8"/>
  <c r="Q74" i="8"/>
  <c r="O62" i="7" l="1"/>
  <c r="O76" i="7"/>
  <c r="P55" i="7" l="1"/>
  <c r="P57" i="7"/>
  <c r="P56" i="7"/>
  <c r="P54" i="7"/>
  <c r="P74" i="7"/>
  <c r="P71" i="7"/>
  <c r="P70" i="7"/>
  <c r="P72" i="7"/>
  <c r="P73" i="7"/>
  <c r="P69" i="7"/>
  <c r="AP59" i="15"/>
  <c r="Q13" i="7"/>
  <c r="AE56" i="16"/>
  <c r="P62" i="7" l="1"/>
  <c r="E28" i="10"/>
  <c r="E15" i="10"/>
  <c r="O46" i="7"/>
  <c r="P76" i="7"/>
  <c r="AL76" i="15"/>
  <c r="AK76" i="15"/>
  <c r="AK78" i="15" s="1"/>
  <c r="AE44" i="16"/>
  <c r="AD44" i="16"/>
  <c r="P34" i="7" l="1"/>
  <c r="J23" i="10" s="1"/>
  <c r="K23" i="10" s="1"/>
  <c r="M23" i="10" s="1"/>
  <c r="P32" i="7"/>
  <c r="J21" i="10" s="1"/>
  <c r="K21" i="10" s="1"/>
  <c r="M21" i="10" s="1"/>
  <c r="P35" i="7"/>
  <c r="J24" i="10" s="1"/>
  <c r="K24" i="10" s="1"/>
  <c r="M24" i="10" s="1"/>
  <c r="P29" i="7"/>
  <c r="J18" i="10" s="1"/>
  <c r="K18" i="10" s="1"/>
  <c r="M18" i="10" s="1"/>
  <c r="P33" i="7"/>
  <c r="J22" i="10" s="1"/>
  <c r="K22" i="10" s="1"/>
  <c r="M22" i="10" s="1"/>
  <c r="P27" i="7"/>
  <c r="J16" i="10" s="1"/>
  <c r="K16" i="10" s="1"/>
  <c r="M16" i="10" s="1"/>
  <c r="P26" i="7"/>
  <c r="P30" i="7"/>
  <c r="J19" i="10" s="1"/>
  <c r="K19" i="10" s="1"/>
  <c r="M19" i="10" s="1"/>
  <c r="P28" i="7"/>
  <c r="J17" i="10" s="1"/>
  <c r="K17" i="10" s="1"/>
  <c r="M17" i="10" s="1"/>
  <c r="O77" i="7"/>
  <c r="E35" i="10"/>
  <c r="J28" i="10"/>
  <c r="P31" i="7"/>
  <c r="J20" i="10" s="1"/>
  <c r="K20" i="10" s="1"/>
  <c r="M20" i="10" s="1"/>
  <c r="AM76" i="15"/>
  <c r="AQ76" i="15"/>
  <c r="AP76" i="15"/>
  <c r="AM73" i="15"/>
  <c r="AM69" i="15"/>
  <c r="AM70" i="15"/>
  <c r="AM72" i="15"/>
  <c r="AM75" i="15"/>
  <c r="AM71" i="15"/>
  <c r="AM74" i="15"/>
  <c r="J15" i="10" l="1"/>
  <c r="K15" i="10" s="1"/>
  <c r="M15" i="10" s="1"/>
  <c r="P46" i="7"/>
  <c r="AQ59" i="15"/>
  <c r="H13" i="9"/>
  <c r="J35" i="10" l="1"/>
  <c r="AE30" i="16"/>
  <c r="AE27" i="16" l="1"/>
  <c r="H4" i="16" l="1"/>
  <c r="H26" i="9" s="1"/>
  <c r="H29" i="9" s="1"/>
  <c r="I29" i="9" s="1"/>
  <c r="J13" i="9" l="1"/>
  <c r="S7" i="16" l="1"/>
  <c r="I40" i="17"/>
  <c r="I39" i="17"/>
  <c r="I41" i="17"/>
  <c r="I43" i="17" s="1"/>
  <c r="S40" i="17"/>
  <c r="S39" i="17"/>
  <c r="S41" i="17" s="1"/>
  <c r="S43" i="17" s="1"/>
  <c r="S44" i="17" s="1"/>
  <c r="I44" i="17" l="1"/>
  <c r="AA7" i="15"/>
  <c r="AB15" i="16" l="1"/>
  <c r="AD15" i="16" s="1"/>
  <c r="AM15" i="16" s="1"/>
  <c r="AA15" i="16"/>
  <c r="AC15" i="16" s="1"/>
  <c r="AL15" i="16" s="1"/>
  <c r="AA20" i="16"/>
  <c r="AC20" i="16" s="1"/>
  <c r="AL20" i="16" s="1"/>
  <c r="AB20" i="16"/>
  <c r="AD20" i="16" s="1"/>
  <c r="AM20" i="16" s="1"/>
  <c r="AA18" i="16"/>
  <c r="AC18" i="16" s="1"/>
  <c r="AL18" i="16" s="1"/>
  <c r="AB18" i="16"/>
  <c r="AD18" i="16" s="1"/>
  <c r="AM18" i="16" s="1"/>
  <c r="AA19" i="16"/>
  <c r="AC19" i="16" s="1"/>
  <c r="AL19" i="16" s="1"/>
  <c r="AB19" i="16"/>
  <c r="AD19" i="16" s="1"/>
  <c r="AM19" i="16" s="1"/>
  <c r="AA17" i="16"/>
  <c r="AC17" i="16" s="1"/>
  <c r="AL17" i="16" s="1"/>
  <c r="AB17" i="16"/>
  <c r="AD17" i="16" s="1"/>
  <c r="AM17" i="16" s="1"/>
  <c r="AB16" i="16"/>
  <c r="AD16" i="16" s="1"/>
  <c r="AM16" i="16" s="1"/>
  <c r="AA16" i="16"/>
  <c r="AC16" i="16" s="1"/>
  <c r="AL16" i="16" s="1"/>
  <c r="AA12" i="16"/>
  <c r="AC12" i="16" s="1"/>
  <c r="AB12" i="16"/>
  <c r="AD12" i="16" s="1"/>
  <c r="AB11" i="16"/>
  <c r="AD11" i="16" s="1"/>
  <c r="AA11" i="16"/>
  <c r="AC11" i="16" s="1"/>
  <c r="AA13" i="16"/>
  <c r="AC13" i="16" s="1"/>
  <c r="AB13" i="16"/>
  <c r="AD13" i="16" s="1"/>
  <c r="AA14" i="16"/>
  <c r="AB14" i="16"/>
  <c r="AD14" i="16" s="1"/>
  <c r="AQ7" i="15"/>
  <c r="AD22" i="16" l="1"/>
  <c r="AJ20" i="15"/>
  <c r="AN20" i="15" s="1"/>
  <c r="AI20" i="15"/>
  <c r="AM20" i="15" s="1"/>
  <c r="AJ22" i="15"/>
  <c r="AN22" i="15" s="1"/>
  <c r="AI22" i="15"/>
  <c r="AM22" i="15" s="1"/>
  <c r="AJ18" i="15"/>
  <c r="AN18" i="15" s="1"/>
  <c r="AI18" i="15"/>
  <c r="AM18" i="15" s="1"/>
  <c r="AJ36" i="15"/>
  <c r="AN36" i="15" s="1"/>
  <c r="AI36" i="15"/>
  <c r="AM36" i="15" s="1"/>
  <c r="AJ15" i="15"/>
  <c r="AN15" i="15" s="1"/>
  <c r="AI15" i="15"/>
  <c r="AM15" i="15" s="1"/>
  <c r="AJ23" i="15"/>
  <c r="AN23" i="15" s="1"/>
  <c r="AI23" i="15"/>
  <c r="AM23" i="15" s="1"/>
  <c r="AJ24" i="15"/>
  <c r="AN24" i="15" s="1"/>
  <c r="AI24" i="15"/>
  <c r="AM24" i="15" s="1"/>
  <c r="AJ31" i="15"/>
  <c r="AN31" i="15" s="1"/>
  <c r="AI31" i="15"/>
  <c r="AM31" i="15" s="1"/>
  <c r="AJ28" i="15"/>
  <c r="AN28" i="15" s="1"/>
  <c r="AI28" i="15"/>
  <c r="AM28" i="15" s="1"/>
  <c r="AJ32" i="15"/>
  <c r="AN32" i="15" s="1"/>
  <c r="AI32" i="15"/>
  <c r="AM32" i="15" s="1"/>
  <c r="AJ12" i="15"/>
  <c r="AN12" i="15" s="1"/>
  <c r="AP12" i="15" s="1"/>
  <c r="AI12" i="15"/>
  <c r="AM12" i="15" s="1"/>
  <c r="AJ34" i="15"/>
  <c r="AN34" i="15" s="1"/>
  <c r="AI34" i="15"/>
  <c r="AM34" i="15" s="1"/>
  <c r="AJ21" i="15"/>
  <c r="AN21" i="15" s="1"/>
  <c r="AI21" i="15"/>
  <c r="AM21" i="15" s="1"/>
  <c r="AJ13" i="15"/>
  <c r="AN13" i="15" s="1"/>
  <c r="AI13" i="15"/>
  <c r="AM13" i="15" s="1"/>
  <c r="AI33" i="15"/>
  <c r="AM33" i="15" s="1"/>
  <c r="AJ33" i="15"/>
  <c r="AN33" i="15" s="1"/>
  <c r="AJ25" i="15"/>
  <c r="AN25" i="15" s="1"/>
  <c r="AI25" i="15"/>
  <c r="AM25" i="15" s="1"/>
  <c r="AJ19" i="15"/>
  <c r="AN19" i="15" s="1"/>
  <c r="AI19" i="15"/>
  <c r="AM19" i="15" s="1"/>
  <c r="AJ30" i="15"/>
  <c r="AN30" i="15" s="1"/>
  <c r="AI30" i="15"/>
  <c r="AM30" i="15" s="1"/>
  <c r="AJ17" i="15"/>
  <c r="AN17" i="15" s="1"/>
  <c r="AI17" i="15"/>
  <c r="AM17" i="15" s="1"/>
  <c r="AJ35" i="15"/>
  <c r="AN35" i="15" s="1"/>
  <c r="AI35" i="15"/>
  <c r="AM35" i="15" s="1"/>
  <c r="AJ14" i="15"/>
  <c r="AN14" i="15" s="1"/>
  <c r="AI14" i="15"/>
  <c r="AM14" i="15" s="1"/>
  <c r="AJ26" i="15"/>
  <c r="AN26" i="15" s="1"/>
  <c r="AI26" i="15"/>
  <c r="AM26" i="15" s="1"/>
  <c r="AJ27" i="15"/>
  <c r="AN27" i="15" s="1"/>
  <c r="AI27" i="15"/>
  <c r="AM27" i="15" s="1"/>
  <c r="AJ16" i="15"/>
  <c r="AN16" i="15" s="1"/>
  <c r="AI16" i="15"/>
  <c r="AM16" i="15" s="1"/>
  <c r="AJ29" i="15"/>
  <c r="AN29" i="15" s="1"/>
  <c r="AI29" i="15"/>
  <c r="AM29" i="15" s="1"/>
  <c r="AK11" i="15"/>
  <c r="AL11" i="15"/>
  <c r="AM14" i="16"/>
  <c r="AC14" i="16"/>
  <c r="AL14" i="16" s="1"/>
  <c r="AJ11" i="15"/>
  <c r="AI11" i="15"/>
  <c r="AM13" i="16"/>
  <c r="AL13" i="16"/>
  <c r="AL12" i="16"/>
  <c r="AM12" i="16"/>
  <c r="AL11" i="16"/>
  <c r="AM11" i="16"/>
  <c r="AC22" i="16" l="1"/>
  <c r="AE22" i="16" s="1"/>
  <c r="AF27" i="16" s="1"/>
  <c r="AP14" i="15"/>
  <c r="BC14" i="15"/>
  <c r="BC29" i="15"/>
  <c r="AP29" i="15"/>
  <c r="AO26" i="15"/>
  <c r="BB26" i="15"/>
  <c r="AO14" i="15"/>
  <c r="BB14" i="15"/>
  <c r="AO30" i="15"/>
  <c r="BB30" i="15"/>
  <c r="AO34" i="15"/>
  <c r="BB34" i="15"/>
  <c r="AO24" i="15"/>
  <c r="BB24" i="15"/>
  <c r="AO18" i="15"/>
  <c r="BB18" i="15"/>
  <c r="AO19" i="15"/>
  <c r="BB19" i="15"/>
  <c r="AO25" i="15"/>
  <c r="BB25" i="15"/>
  <c r="AP33" i="15"/>
  <c r="BC33" i="15"/>
  <c r="AO13" i="15"/>
  <c r="BB13" i="15"/>
  <c r="AO21" i="15"/>
  <c r="BB21" i="15"/>
  <c r="AO31" i="15"/>
  <c r="BB31" i="15"/>
  <c r="AP26" i="15"/>
  <c r="BC26" i="15"/>
  <c r="AP18" i="15"/>
  <c r="BC18" i="15"/>
  <c r="AP19" i="15"/>
  <c r="BC19" i="15"/>
  <c r="BC25" i="15"/>
  <c r="AP25" i="15"/>
  <c r="AO33" i="15"/>
  <c r="BB33" i="15"/>
  <c r="BC13" i="15"/>
  <c r="AP13" i="15"/>
  <c r="AP21" i="15"/>
  <c r="BC21" i="15"/>
  <c r="AP31" i="15"/>
  <c r="BC31" i="15"/>
  <c r="AP30" i="15"/>
  <c r="BC30" i="15"/>
  <c r="AP34" i="15"/>
  <c r="BC34" i="15"/>
  <c r="AP24" i="15"/>
  <c r="BC24" i="15"/>
  <c r="AO29" i="15"/>
  <c r="BB29" i="15"/>
  <c r="AO12" i="15"/>
  <c r="BB12" i="15"/>
  <c r="AO20" i="15"/>
  <c r="BB20" i="15"/>
  <c r="BC12" i="15"/>
  <c r="AP20" i="15"/>
  <c r="BC20" i="15"/>
  <c r="AO16" i="15"/>
  <c r="BB16" i="15"/>
  <c r="AO27" i="15"/>
  <c r="BB27" i="15"/>
  <c r="AO35" i="15"/>
  <c r="BB35" i="15"/>
  <c r="AO17" i="15"/>
  <c r="BB17" i="15"/>
  <c r="AO32" i="15"/>
  <c r="BB32" i="15"/>
  <c r="AO28" i="15"/>
  <c r="BB28" i="15"/>
  <c r="AO23" i="15"/>
  <c r="BB23" i="15"/>
  <c r="AO15" i="15"/>
  <c r="BB15" i="15"/>
  <c r="AO36" i="15"/>
  <c r="BB36" i="15"/>
  <c r="AO22" i="15"/>
  <c r="BB22" i="15"/>
  <c r="AP16" i="15"/>
  <c r="BC16" i="15"/>
  <c r="AP27" i="15"/>
  <c r="BC27" i="15"/>
  <c r="AP35" i="15"/>
  <c r="BC35" i="15"/>
  <c r="AP17" i="15"/>
  <c r="BC17" i="15"/>
  <c r="AP32" i="15"/>
  <c r="BC32" i="15"/>
  <c r="AP28" i="15"/>
  <c r="BC28" i="15"/>
  <c r="AP23" i="15"/>
  <c r="BC23" i="15"/>
  <c r="AP15" i="15"/>
  <c r="BC15" i="15"/>
  <c r="AP36" i="15"/>
  <c r="BC36" i="15"/>
  <c r="AP22" i="15"/>
  <c r="BC22" i="15"/>
  <c r="AM22" i="16"/>
  <c r="AD31" i="16"/>
  <c r="AD28" i="16"/>
  <c r="AL22" i="16"/>
  <c r="AD46" i="16" l="1"/>
  <c r="AD47" i="16" s="1"/>
  <c r="AD58" i="16"/>
  <c r="AD59" i="16" s="1"/>
  <c r="AM23" i="16"/>
  <c r="AC31" i="16"/>
  <c r="AC28" i="16"/>
  <c r="H5" i="16"/>
  <c r="H19" i="9" s="1"/>
  <c r="AN11" i="15" l="1"/>
  <c r="AN38" i="15" s="1"/>
  <c r="BC11" i="15" l="1"/>
  <c r="AM11" i="15"/>
  <c r="AM38" i="15" s="1"/>
  <c r="H5" i="15" s="1"/>
  <c r="AP11" i="15"/>
  <c r="AO11" i="15" l="1"/>
  <c r="BB11" i="15"/>
  <c r="AN43" i="15" l="1"/>
  <c r="R74" i="8"/>
  <c r="R86" i="8"/>
  <c r="R98" i="8"/>
  <c r="AP38" i="15"/>
  <c r="AO38" i="15"/>
  <c r="H6" i="16" l="1"/>
  <c r="H8" i="16" s="1"/>
  <c r="I8" i="16" s="1"/>
  <c r="H20" i="9"/>
  <c r="AN44" i="15"/>
  <c r="H12" i="9"/>
  <c r="AP43" i="15"/>
  <c r="H8" i="15"/>
  <c r="I8" i="15" s="1"/>
  <c r="BA143" i="4"/>
  <c r="BA144" i="4" s="1"/>
  <c r="N15" i="7" l="1"/>
  <c r="H34" i="9"/>
  <c r="H22" i="9"/>
  <c r="I22" i="9" s="1"/>
  <c r="O63" i="7"/>
  <c r="AP60" i="15"/>
  <c r="AP77" i="15"/>
  <c r="J12" i="9"/>
  <c r="H15" i="9"/>
  <c r="I15" i="9" s="1"/>
  <c r="P88" i="7"/>
  <c r="P87" i="7"/>
  <c r="H33" i="9" l="1"/>
  <c r="O47" i="7" s="1"/>
  <c r="O12" i="7"/>
  <c r="O11" i="7"/>
  <c r="O14" i="7"/>
  <c r="O13" i="7"/>
  <c r="H36" i="9" l="1"/>
  <c r="I36" i="9" s="1"/>
  <c r="O1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D9" authorId="0" shapeId="0" xr:uid="{00000000-0006-0000-0400-000002000000}">
      <text>
        <r>
          <rPr>
            <b/>
            <sz val="9"/>
            <color indexed="81"/>
            <rFont val="Tahoma"/>
            <family val="2"/>
          </rPr>
          <t>Author:</t>
        </r>
        <r>
          <rPr>
            <sz val="9"/>
            <color indexed="81"/>
            <rFont val="Tahoma"/>
            <family val="2"/>
          </rPr>
          <t xml:space="preserve">
Default of 365 days times 24 hours per day</t>
        </r>
      </text>
    </comment>
    <comment ref="AF9" authorId="0" shapeId="0" xr:uid="{00000000-0006-0000-0400-000003000000}">
      <text>
        <r>
          <rPr>
            <b/>
            <sz val="9"/>
            <color indexed="81"/>
            <rFont val="Tahoma"/>
            <family val="2"/>
          </rPr>
          <t>Author:</t>
        </r>
        <r>
          <rPr>
            <sz val="9"/>
            <color indexed="81"/>
            <rFont val="Tahoma"/>
            <family val="2"/>
          </rPr>
          <t xml:space="preserve">
Changing plant OF only changes HOURS, not kW.</t>
        </r>
      </text>
    </comment>
    <comment ref="AG9" authorId="0" shapeId="0" xr:uid="{00000000-0006-0000-0400-000004000000}">
      <text>
        <r>
          <rPr>
            <b/>
            <sz val="9"/>
            <color indexed="81"/>
            <rFont val="Tahoma"/>
            <family val="2"/>
          </rPr>
          <t>Author:</t>
        </r>
        <r>
          <rPr>
            <sz val="9"/>
            <color indexed="81"/>
            <rFont val="Tahoma"/>
            <family val="2"/>
          </rPr>
          <t xml:space="preserve">
Changing LF will change the calculated kW.</t>
        </r>
      </text>
    </comment>
    <comment ref="AH9" authorId="0" shapeId="0" xr:uid="{00000000-0006-0000-0400-000005000000}">
      <text>
        <r>
          <rPr>
            <b/>
            <sz val="9"/>
            <color indexed="81"/>
            <rFont val="Tahoma"/>
            <family val="2"/>
          </rPr>
          <t>Author:</t>
        </r>
        <r>
          <rPr>
            <sz val="9"/>
            <color indexed="81"/>
            <rFont val="Tahoma"/>
            <family val="2"/>
          </rPr>
          <t xml:space="preserve">
Changing LF will change the calculated kW.</t>
        </r>
      </text>
    </comment>
    <comment ref="D10" authorId="0" shapeId="0" xr:uid="{00000000-0006-0000-0400-000006000000}">
      <text>
        <r>
          <rPr>
            <b/>
            <sz val="9"/>
            <color indexed="81"/>
            <rFont val="Tahoma"/>
            <family val="2"/>
          </rPr>
          <t>Author:</t>
        </r>
        <r>
          <rPr>
            <sz val="9"/>
            <color indexed="81"/>
            <rFont val="Tahoma"/>
            <family val="2"/>
          </rPr>
          <t xml:space="preserve">
Pull down menu.</t>
        </r>
      </text>
    </comment>
    <comment ref="E10" authorId="0" shapeId="0" xr:uid="{00000000-0006-0000-0400-000007000000}">
      <text>
        <r>
          <rPr>
            <b/>
            <sz val="9"/>
            <color indexed="81"/>
            <rFont val="Tahoma"/>
            <family val="2"/>
          </rPr>
          <t>Author:</t>
        </r>
        <r>
          <rPr>
            <sz val="9"/>
            <color indexed="81"/>
            <rFont val="Tahoma"/>
            <family val="2"/>
          </rPr>
          <t xml:space="preserve">
Name or Number</t>
        </r>
      </text>
    </comment>
    <comment ref="J10" authorId="0" shapeId="0" xr:uid="{00000000-0006-0000-0400-000008000000}">
      <text>
        <r>
          <rPr>
            <b/>
            <sz val="9"/>
            <color indexed="81"/>
            <rFont val="Tahoma"/>
            <family val="2"/>
          </rPr>
          <t>Author:</t>
        </r>
        <r>
          <rPr>
            <sz val="9"/>
            <color indexed="81"/>
            <rFont val="Tahoma"/>
            <family val="2"/>
          </rPr>
          <t xml:space="preserve">
This is the item actually consuming the electricity</t>
        </r>
      </text>
    </comment>
    <comment ref="P10" authorId="0" shapeId="0" xr:uid="{00000000-0006-0000-0400-000009000000}">
      <text>
        <r>
          <rPr>
            <b/>
            <sz val="9"/>
            <color indexed="81"/>
            <rFont val="Tahoma"/>
            <family val="2"/>
          </rPr>
          <t>Author:</t>
        </r>
        <r>
          <rPr>
            <sz val="9"/>
            <color indexed="81"/>
            <rFont val="Tahoma"/>
            <family val="2"/>
          </rPr>
          <t xml:space="preserve">
Must put in a ZERO for non-motor loads.</t>
        </r>
      </text>
    </comment>
    <comment ref="Q10" authorId="0" shapeId="0" xr:uid="{00000000-0006-0000-0400-00000A000000}">
      <text>
        <r>
          <rPr>
            <b/>
            <sz val="9"/>
            <color indexed="81"/>
            <rFont val="Tahoma"/>
            <family val="2"/>
          </rPr>
          <t>Author:</t>
        </r>
        <r>
          <rPr>
            <sz val="9"/>
            <color indexed="81"/>
            <rFont val="Tahoma"/>
            <family val="2"/>
          </rPr>
          <t xml:space="preserve">
Use nameplate data, if available.
Use EPAct Motor Efficiencies, if unknown.
Table of EPAct shown on tab 3C1.</t>
        </r>
      </text>
    </comment>
    <comment ref="R10" authorId="0" shapeId="0" xr:uid="{00000000-0006-0000-0400-00000B000000}">
      <text>
        <r>
          <rPr>
            <b/>
            <sz val="9"/>
            <color indexed="81"/>
            <rFont val="Tahoma"/>
            <family val="2"/>
          </rPr>
          <t>Author:</t>
        </r>
        <r>
          <rPr>
            <sz val="9"/>
            <color indexed="81"/>
            <rFont val="Tahoma"/>
            <family val="2"/>
          </rPr>
          <t xml:space="preserve">
RLA - "Running Load Amps" - current drawn during normal operation of electric motor, typically measured in plant operations and is typically lower than FLA.</t>
        </r>
      </text>
    </comment>
    <comment ref="S10" authorId="0" shapeId="0" xr:uid="{00000000-0006-0000-0400-00000C000000}">
      <text>
        <r>
          <rPr>
            <b/>
            <sz val="9"/>
            <color indexed="81"/>
            <rFont val="Tahoma"/>
            <family val="2"/>
          </rPr>
          <t xml:space="preserve">Michael Stowe:
</t>
        </r>
        <r>
          <rPr>
            <sz val="9"/>
            <color indexed="81"/>
            <rFont val="Tahoma"/>
            <family val="2"/>
          </rPr>
          <t>FLA - "Full Load Amps" - amount of current drawn when full-load torque and horsepower is reached for the motor, typically determined in a lab environment. Typically higher than RLA.</t>
        </r>
      </text>
    </comment>
    <comment ref="V10" authorId="0" shapeId="0" xr:uid="{00000000-0006-0000-0400-00000D000000}">
      <text>
        <r>
          <rPr>
            <b/>
            <sz val="9"/>
            <color indexed="81"/>
            <rFont val="Tahoma"/>
            <family val="2"/>
          </rPr>
          <t>Author:</t>
        </r>
        <r>
          <rPr>
            <sz val="9"/>
            <color indexed="81"/>
            <rFont val="Tahoma"/>
            <family val="2"/>
          </rPr>
          <t xml:space="preserve">
For NON Motors.
Panel breaker or feeder amps from nameplate or label plate on a particular circuit or control panel.</t>
        </r>
      </text>
    </comment>
    <comment ref="AE10" authorId="0" shapeId="0" xr:uid="{00000000-0006-0000-0400-00000E000000}">
      <text>
        <r>
          <rPr>
            <b/>
            <sz val="9"/>
            <color indexed="81"/>
            <rFont val="Tahoma"/>
            <family val="2"/>
          </rPr>
          <t>Author:</t>
        </r>
        <r>
          <rPr>
            <sz val="9"/>
            <color indexed="81"/>
            <rFont val="Tahoma"/>
            <family val="2"/>
          </rPr>
          <t xml:space="preserve">
Typically, if you have a diversity factor &lt; 100% you will NOT also derate load factor. Only one or the other of DF or LF should be derated. Changing DF will change calculated kW</t>
        </r>
      </text>
    </comment>
    <comment ref="AF10" authorId="0" shapeId="0" xr:uid="{00000000-0006-0000-0400-00000F000000}">
      <text>
        <r>
          <rPr>
            <b/>
            <sz val="9"/>
            <color indexed="81"/>
            <rFont val="Tahoma"/>
            <family val="2"/>
          </rPr>
          <t>Author:</t>
        </r>
        <r>
          <rPr>
            <sz val="9"/>
            <color indexed="81"/>
            <rFont val="Tahoma"/>
            <family val="2"/>
          </rPr>
          <t xml:space="preserve">
This defaults to the value in cell AA7. Enter manually if different.</t>
        </r>
      </text>
    </comment>
    <comment ref="AG10" authorId="0" shapeId="0" xr:uid="{00000000-0006-0000-0400-000010000000}">
      <text>
        <r>
          <rPr>
            <b/>
            <sz val="9"/>
            <color indexed="81"/>
            <rFont val="Tahoma"/>
            <family val="2"/>
          </rPr>
          <t>Author:</t>
        </r>
        <r>
          <rPr>
            <sz val="9"/>
            <color indexed="81"/>
            <rFont val="Tahoma"/>
            <family val="2"/>
          </rPr>
          <t xml:space="preserve">
 Only one or the other of DF or LF should be derated.</t>
        </r>
      </text>
    </comment>
    <comment ref="AH10" authorId="0" shapeId="0" xr:uid="{00000000-0006-0000-0400-000011000000}">
      <text>
        <r>
          <rPr>
            <b/>
            <sz val="9"/>
            <color indexed="81"/>
            <rFont val="Tahoma"/>
            <family val="2"/>
          </rPr>
          <t>Author:</t>
        </r>
        <r>
          <rPr>
            <sz val="9"/>
            <color indexed="81"/>
            <rFont val="Tahoma"/>
            <family val="2"/>
          </rPr>
          <t xml:space="preserve">
 Only one or the other of DF or LF should be derated.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V9" authorId="0" shapeId="0" xr:uid="{00000000-0006-0000-0600-000001000000}">
      <text>
        <r>
          <rPr>
            <b/>
            <sz val="9"/>
            <color indexed="81"/>
            <rFont val="Tahoma"/>
            <family val="2"/>
          </rPr>
          <t>Author:</t>
        </r>
        <r>
          <rPr>
            <sz val="9"/>
            <color indexed="81"/>
            <rFont val="Tahoma"/>
            <family val="2"/>
          </rPr>
          <t xml:space="preserve">
Default of 365 days times 24 hours per day</t>
        </r>
      </text>
    </comment>
    <comment ref="AJ9" authorId="0" shapeId="0" xr:uid="{00000000-0006-0000-0600-000002000000}">
      <text>
        <r>
          <rPr>
            <b/>
            <sz val="9"/>
            <color indexed="81"/>
            <rFont val="Tahoma"/>
            <family val="2"/>
          </rPr>
          <t>Author:</t>
        </r>
        <r>
          <rPr>
            <sz val="9"/>
            <color indexed="81"/>
            <rFont val="Tahoma"/>
            <family val="2"/>
          </rPr>
          <t xml:space="preserve">
Convert from meter units to MMBTU, as needed</t>
        </r>
      </text>
    </comment>
    <comment ref="AK9" authorId="0" shapeId="0" xr:uid="{00000000-0006-0000-0600-000003000000}">
      <text>
        <r>
          <rPr>
            <b/>
            <sz val="9"/>
            <color indexed="81"/>
            <rFont val="Tahoma"/>
            <family val="2"/>
          </rPr>
          <t>Author:</t>
        </r>
        <r>
          <rPr>
            <sz val="9"/>
            <color indexed="81"/>
            <rFont val="Tahoma"/>
            <family val="2"/>
          </rPr>
          <t xml:space="preserve">
Convert from meter units to MMBTU, as needed</t>
        </r>
      </text>
    </comment>
    <comment ref="D10" authorId="0" shapeId="0" xr:uid="{00000000-0006-0000-0600-000004000000}">
      <text>
        <r>
          <rPr>
            <b/>
            <sz val="9"/>
            <color indexed="81"/>
            <rFont val="Tahoma"/>
            <family val="2"/>
          </rPr>
          <t>Author:</t>
        </r>
        <r>
          <rPr>
            <sz val="9"/>
            <color indexed="81"/>
            <rFont val="Tahoma"/>
            <family val="2"/>
          </rPr>
          <t xml:space="preserve">
Pull down menu.</t>
        </r>
      </text>
    </comment>
    <comment ref="E10" authorId="0" shapeId="0" xr:uid="{00000000-0006-0000-0600-000005000000}">
      <text>
        <r>
          <rPr>
            <b/>
            <sz val="9"/>
            <color indexed="81"/>
            <rFont val="Tahoma"/>
            <family val="2"/>
          </rPr>
          <t>Author:</t>
        </r>
        <r>
          <rPr>
            <sz val="9"/>
            <color indexed="81"/>
            <rFont val="Tahoma"/>
            <family val="2"/>
          </rPr>
          <t xml:space="preserve">
Name or Number</t>
        </r>
      </text>
    </comment>
    <comment ref="J10" authorId="0" shapeId="0" xr:uid="{00000000-0006-0000-0600-000006000000}">
      <text>
        <r>
          <rPr>
            <b/>
            <sz val="9"/>
            <color indexed="81"/>
            <rFont val="Tahoma"/>
            <family val="2"/>
          </rPr>
          <t>Author:</t>
        </r>
        <r>
          <rPr>
            <sz val="9"/>
            <color indexed="81"/>
            <rFont val="Tahoma"/>
            <family val="2"/>
          </rPr>
          <t xml:space="preserve">
This is the item actually consuming the electricity</t>
        </r>
      </text>
    </comment>
    <comment ref="Q10" authorId="0" shapeId="0" xr:uid="{00000000-0006-0000-0600-000007000000}">
      <text>
        <r>
          <rPr>
            <b/>
            <sz val="9"/>
            <color indexed="81"/>
            <rFont val="Tahoma"/>
            <family val="2"/>
          </rPr>
          <t>Author:</t>
        </r>
        <r>
          <rPr>
            <sz val="9"/>
            <color indexed="81"/>
            <rFont val="Tahoma"/>
            <family val="2"/>
          </rPr>
          <t xml:space="preserve">
Estimated combustion efficiency.
Or actual data, if known.</t>
        </r>
      </text>
    </comment>
    <comment ref="W10" authorId="0" shapeId="0" xr:uid="{00000000-0006-0000-0600-000008000000}">
      <text>
        <r>
          <rPr>
            <b/>
            <sz val="9"/>
            <color indexed="81"/>
            <rFont val="Tahoma"/>
            <family val="2"/>
          </rPr>
          <t>Author:</t>
        </r>
        <r>
          <rPr>
            <sz val="9"/>
            <color indexed="81"/>
            <rFont val="Tahoma"/>
            <family val="2"/>
          </rPr>
          <t xml:space="preserve">
Typically, if you have a diversity factor &lt; 100% you will NOT also derate load factor. Only one or the other of DF or LF should be derated.</t>
        </r>
      </text>
    </comment>
    <comment ref="X10" authorId="0" shapeId="0" xr:uid="{00000000-0006-0000-0600-000009000000}">
      <text>
        <r>
          <rPr>
            <b/>
            <sz val="9"/>
            <color indexed="81"/>
            <rFont val="Tahoma"/>
            <family val="2"/>
          </rPr>
          <t>Author:</t>
        </r>
        <r>
          <rPr>
            <sz val="9"/>
            <color indexed="81"/>
            <rFont val="Tahoma"/>
            <family val="2"/>
          </rPr>
          <t xml:space="preserve">
This defaults to the value in cell S7. Enter manually if different.</t>
        </r>
      </text>
    </comment>
    <comment ref="Y10" authorId="0" shapeId="0" xr:uid="{00000000-0006-0000-0600-00000A000000}">
      <text>
        <r>
          <rPr>
            <b/>
            <sz val="9"/>
            <color indexed="81"/>
            <rFont val="Tahoma"/>
            <family val="2"/>
          </rPr>
          <t>Author:</t>
        </r>
        <r>
          <rPr>
            <sz val="9"/>
            <color indexed="81"/>
            <rFont val="Tahoma"/>
            <family val="2"/>
          </rPr>
          <t xml:space="preserve">
 Only one or the other of DF or LF should be derated.</t>
        </r>
      </text>
    </comment>
    <comment ref="Z10" authorId="0" shapeId="0" xr:uid="{00000000-0006-0000-0600-00000B000000}">
      <text>
        <r>
          <rPr>
            <b/>
            <sz val="9"/>
            <color indexed="81"/>
            <rFont val="Tahoma"/>
            <family val="2"/>
          </rPr>
          <t>Author:</t>
        </r>
        <r>
          <rPr>
            <sz val="9"/>
            <color indexed="81"/>
            <rFont val="Tahoma"/>
            <family val="2"/>
          </rPr>
          <t xml:space="preserve">
 Only one or the other of DF or LF should be derated.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X7" authorId="0" shapeId="0" xr:uid="{A3BD4A0B-3F50-4DE4-9818-631A2350C81C}">
      <text>
        <r>
          <rPr>
            <b/>
            <sz val="9"/>
            <color indexed="81"/>
            <rFont val="Tahoma"/>
            <family val="2"/>
          </rPr>
          <t>Author:</t>
        </r>
        <r>
          <rPr>
            <sz val="9"/>
            <color indexed="81"/>
            <rFont val="Tahoma"/>
            <family val="2"/>
          </rPr>
          <t xml:space="preserve">
Include potential equipment repair expenses here, as needed.</t>
        </r>
      </text>
    </comment>
    <comment ref="Y7" authorId="0" shapeId="0" xr:uid="{84EFE4DD-D82D-406A-9B6B-7D1D13946EEE}">
      <text>
        <r>
          <rPr>
            <b/>
            <sz val="9"/>
            <color indexed="81"/>
            <rFont val="Tahoma"/>
            <family val="2"/>
          </rPr>
          <t>Author:</t>
        </r>
        <r>
          <rPr>
            <sz val="9"/>
            <color indexed="81"/>
            <rFont val="Tahoma"/>
            <family val="2"/>
          </rPr>
          <t xml:space="preserve">
Include potential equipment repair expenses here, as needed.</t>
        </r>
      </text>
    </comment>
    <comment ref="AA7" authorId="0" shapeId="0" xr:uid="{E6C58909-41C4-41CC-A861-29F25A37139D}">
      <text>
        <r>
          <rPr>
            <b/>
            <sz val="9"/>
            <color indexed="81"/>
            <rFont val="Tahoma"/>
            <family val="2"/>
          </rPr>
          <t>Author:</t>
        </r>
        <r>
          <rPr>
            <sz val="9"/>
            <color indexed="81"/>
            <rFont val="Tahoma"/>
            <family val="2"/>
          </rPr>
          <t xml:space="preserve">
Refer to non energy benefits section of this tab at columns "S" thru "V" and the table below</t>
        </r>
      </text>
    </comment>
    <comment ref="AF7" authorId="0" shapeId="0" xr:uid="{9C919DFE-A17C-4B52-9404-994F919AAF43}">
      <text>
        <r>
          <rPr>
            <b/>
            <sz val="10"/>
            <color indexed="81"/>
            <rFont val="Tahoma"/>
            <family val="2"/>
          </rPr>
          <t>Author:</t>
        </r>
        <r>
          <rPr>
            <sz val="10"/>
            <color indexed="81"/>
            <rFont val="Tahoma"/>
            <family val="2"/>
          </rPr>
          <t xml:space="preserve">
Formula is currently set up to multiply the first FIVE scores. If you add criteria 6, 7, or 8, than add these to the formula.
Also, if desired, you can make this a weighted formula, e.g. to give say, cost a 50% weighting, etc.</t>
        </r>
      </text>
    </comment>
  </commentList>
</comments>
</file>

<file path=xl/sharedStrings.xml><?xml version="1.0" encoding="utf-8"?>
<sst xmlns="http://schemas.openxmlformats.org/spreadsheetml/2006/main" count="1963" uniqueCount="1127">
  <si>
    <t xml:space="preserve">Energy Mapping Process for YOUR SITE </t>
  </si>
  <si>
    <t>Reference Info</t>
  </si>
  <si>
    <t>Introduction</t>
  </si>
  <si>
    <t>From ISO 50001: 2018 Annex A, section A.6, Planning</t>
  </si>
  <si>
    <t xml:space="preserve">YOUR SITE  Site:   </t>
  </si>
  <si>
    <t>Fill out for each energy type</t>
  </si>
  <si>
    <r>
      <t xml:space="preserve">Energy Types </t>
    </r>
    <r>
      <rPr>
        <b/>
        <u/>
        <sz val="24"/>
        <color theme="1"/>
        <rFont val="Calibri"/>
        <family val="2"/>
        <scheme val="minor"/>
      </rPr>
      <t>INTO</t>
    </r>
    <r>
      <rPr>
        <sz val="24"/>
        <color theme="1"/>
        <rFont val="Calibri"/>
        <family val="2"/>
        <scheme val="minor"/>
      </rPr>
      <t xml:space="preserve"> and </t>
    </r>
    <r>
      <rPr>
        <b/>
        <u/>
        <sz val="24"/>
        <color theme="1"/>
        <rFont val="Calibri"/>
        <family val="2"/>
        <scheme val="minor"/>
      </rPr>
      <t>OUT OF</t>
    </r>
    <r>
      <rPr>
        <sz val="24"/>
        <color theme="1"/>
        <rFont val="Calibri"/>
        <family val="2"/>
        <scheme val="minor"/>
      </rPr>
      <t xml:space="preserve"> the Site Boundaries</t>
    </r>
  </si>
  <si>
    <t>Y</t>
  </si>
  <si>
    <t>N</t>
  </si>
  <si>
    <r>
      <t xml:space="preserve">Energy Types </t>
    </r>
    <r>
      <rPr>
        <b/>
        <u/>
        <sz val="14"/>
        <color theme="1"/>
        <rFont val="Calibri"/>
        <family val="2"/>
        <scheme val="minor"/>
      </rPr>
      <t>INTO</t>
    </r>
    <r>
      <rPr>
        <b/>
        <sz val="14"/>
        <color theme="1"/>
        <rFont val="Calibri"/>
        <family val="2"/>
        <scheme val="minor"/>
      </rPr>
      <t xml:space="preserve"> the SITE</t>
    </r>
  </si>
  <si>
    <t>Convert to Primary**</t>
  </si>
  <si>
    <t>Site Boundary</t>
  </si>
  <si>
    <t>**Convert to Primary (if required)</t>
  </si>
  <si>
    <r>
      <t xml:space="preserve">Energy Types </t>
    </r>
    <r>
      <rPr>
        <b/>
        <u/>
        <sz val="14"/>
        <color theme="1"/>
        <rFont val="Calibri"/>
        <family val="2"/>
        <scheme val="minor"/>
      </rPr>
      <t>OUT</t>
    </r>
    <r>
      <rPr>
        <b/>
        <sz val="14"/>
        <color theme="1"/>
        <rFont val="Calibri"/>
        <family val="2"/>
        <scheme val="minor"/>
      </rPr>
      <t xml:space="preserve"> of the SITE</t>
    </r>
  </si>
  <si>
    <t>Feedstocks (truck/bus fuel)</t>
  </si>
  <si>
    <r>
      <t>Pass Through</t>
    </r>
    <r>
      <rPr>
        <b/>
        <sz val="11"/>
        <color theme="1"/>
        <rFont val="Calibri"/>
        <family val="2"/>
        <scheme val="minor"/>
      </rPr>
      <t xml:space="preserve"> </t>
    </r>
    <r>
      <rPr>
        <sz val="11"/>
        <color theme="1"/>
        <rFont val="Calibri"/>
        <family val="2"/>
        <scheme val="minor"/>
      </rPr>
      <t>= unused input energy (e.g. fuel loaded into trucks or buses)</t>
    </r>
  </si>
  <si>
    <t>Liquid Propane (LP) fuel</t>
  </si>
  <si>
    <t>Diesel fuel for trucks/buses</t>
  </si>
  <si>
    <r>
      <rPr>
        <b/>
        <sz val="14"/>
        <color theme="1"/>
        <rFont val="Calibri"/>
        <family val="2"/>
        <scheme val="minor"/>
      </rPr>
      <t>Non Energy Product</t>
    </r>
    <r>
      <rPr>
        <sz val="14"/>
        <color theme="1"/>
        <rFont val="Calibri"/>
        <family val="2"/>
        <scheme val="minor"/>
      </rPr>
      <t xml:space="preserve">, </t>
    </r>
    <r>
      <rPr>
        <sz val="11"/>
        <color theme="1"/>
        <rFont val="Calibri"/>
        <family val="2"/>
        <scheme val="minor"/>
      </rPr>
      <t>e.g. pure water, bricks, cars, paper, cloth, tires, etc.</t>
    </r>
  </si>
  <si>
    <t>Other fuels, not consumed on site</t>
  </si>
  <si>
    <t>Primary</t>
  </si>
  <si>
    <t>Energy Product</t>
  </si>
  <si>
    <t>Energy product sold must be considered as a relevant variable in the model</t>
  </si>
  <si>
    <t>Natural Gas</t>
  </si>
  <si>
    <t>Product Sold containing Energy Content, e.g. gasoline, kerosene, etc.</t>
  </si>
  <si>
    <t>Liquid Propane (LP)</t>
  </si>
  <si>
    <t>On Site Storage</t>
  </si>
  <si>
    <r>
      <t xml:space="preserve">Excess Energy </t>
    </r>
    <r>
      <rPr>
        <b/>
        <sz val="11"/>
        <color rgb="FFFF0000"/>
        <rFont val="Calibri"/>
        <family val="2"/>
        <scheme val="minor"/>
      </rPr>
      <t>greater than</t>
    </r>
    <r>
      <rPr>
        <sz val="11"/>
        <color theme="1"/>
        <rFont val="Calibri"/>
        <family val="2"/>
        <scheme val="minor"/>
      </rPr>
      <t xml:space="preserve"> the Energy from an Outside Source (by energy type)</t>
    </r>
  </si>
  <si>
    <t>Diesel (consumed on site)</t>
  </si>
  <si>
    <t>Diesel Fuel</t>
  </si>
  <si>
    <t xml:space="preserve"> Office Buildings</t>
  </si>
  <si>
    <t>Grid Delivered Electricity</t>
  </si>
  <si>
    <r>
      <t xml:space="preserve">An </t>
    </r>
    <r>
      <rPr>
        <b/>
        <sz val="11"/>
        <color theme="1"/>
        <rFont val="Calibri"/>
        <family val="2"/>
        <scheme val="minor"/>
      </rPr>
      <t>Energy Product</t>
    </r>
    <r>
      <rPr>
        <sz val="11"/>
        <color theme="1"/>
        <rFont val="Calibri"/>
        <family val="2"/>
        <scheme val="minor"/>
      </rPr>
      <t xml:space="preserve"> is converted to primary energy using the same multiplier as the energy type that was generated or extracted on-site within the facility boundaries</t>
    </r>
  </si>
  <si>
    <t>Coal</t>
  </si>
  <si>
    <t>Fuel Oil</t>
  </si>
  <si>
    <t>Data Centers</t>
  </si>
  <si>
    <t>HVAC Loads</t>
  </si>
  <si>
    <t>Steam</t>
  </si>
  <si>
    <t>Other Fuel Oils</t>
  </si>
  <si>
    <t>LP Gas</t>
  </si>
  <si>
    <t>Server Load</t>
  </si>
  <si>
    <t>Lighting Loads</t>
  </si>
  <si>
    <t>Production Buildings/Warehouses</t>
  </si>
  <si>
    <t>Hot Water</t>
  </si>
  <si>
    <t>Derived</t>
  </si>
  <si>
    <t>Other</t>
  </si>
  <si>
    <t>Cooling Load</t>
  </si>
  <si>
    <t>Forming, Fabrication, Assembly, Machining</t>
  </si>
  <si>
    <t>Chilled Water</t>
  </si>
  <si>
    <t>Welding, Heat Treatment, Washing, Drying</t>
  </si>
  <si>
    <t>Compressed Air</t>
  </si>
  <si>
    <t>Coating, Painting, Curing, Lighting, Testing</t>
  </si>
  <si>
    <t>Energy Export</t>
  </si>
  <si>
    <t>[at FCCC and Portland from regenerative dynos]</t>
  </si>
  <si>
    <t>Ventilation, Air Handlers, Exhaust</t>
  </si>
  <si>
    <r>
      <t xml:space="preserve">Energy SENT to the Outside </t>
    </r>
    <r>
      <rPr>
        <b/>
        <sz val="11"/>
        <color rgb="FFFF0000"/>
        <rFont val="Calibri"/>
        <family val="2"/>
        <scheme val="minor"/>
      </rPr>
      <t>less than or equal</t>
    </r>
    <r>
      <rPr>
        <sz val="11"/>
        <color theme="1"/>
        <rFont val="Calibri"/>
        <family val="2"/>
        <scheme val="minor"/>
      </rPr>
      <t xml:space="preserve"> to the Energy from an Outside source (by energy type)</t>
    </r>
  </si>
  <si>
    <t>Process Water  &amp; Make-up Air Heating</t>
  </si>
  <si>
    <r>
      <t xml:space="preserve">An </t>
    </r>
    <r>
      <rPr>
        <b/>
        <sz val="11"/>
        <color theme="1"/>
        <rFont val="Calibri"/>
        <family val="2"/>
        <scheme val="minor"/>
      </rPr>
      <t>Energy Export</t>
    </r>
    <r>
      <rPr>
        <sz val="11"/>
        <color theme="1"/>
        <rFont val="Calibri"/>
        <family val="2"/>
        <scheme val="minor"/>
      </rPr>
      <t xml:space="preserve"> is converted to primary energy using the same multiplier as the energy type that was delivered to the facility boundaries</t>
    </r>
  </si>
  <si>
    <t>Other Buildings</t>
  </si>
  <si>
    <t>Facility Buildings/Rooms</t>
  </si>
  <si>
    <t>Solar Electricity</t>
  </si>
  <si>
    <t>Training Facilities</t>
  </si>
  <si>
    <t>Thermal Storage</t>
  </si>
  <si>
    <t>Air Compressors, Boilers, Pumping</t>
  </si>
  <si>
    <t>Wind Electricity</t>
  </si>
  <si>
    <t>Dining Facilities</t>
  </si>
  <si>
    <t>Chilled water</t>
  </si>
  <si>
    <t>Chillers &amp; Cooling Towers</t>
  </si>
  <si>
    <t>Geothermal Electricity</t>
  </si>
  <si>
    <t>Labs, etc.</t>
  </si>
  <si>
    <t>HVAC, Wastewater Treatment, etc.</t>
  </si>
  <si>
    <t>Solar/Geo Steam</t>
  </si>
  <si>
    <t>Still Gas</t>
  </si>
  <si>
    <t>Primary Energy Sources from</t>
  </si>
  <si>
    <t>On Site Generation</t>
  </si>
  <si>
    <t>Solar Panels</t>
  </si>
  <si>
    <t xml:space="preserve">Various Biomass </t>
  </si>
  <si>
    <r>
      <rPr>
        <u/>
        <sz val="11"/>
        <color theme="1"/>
        <rFont val="Calibri"/>
        <family val="2"/>
        <scheme val="minor"/>
      </rPr>
      <t>INSIDE</t>
    </r>
    <r>
      <rPr>
        <sz val="11"/>
        <color theme="1"/>
        <rFont val="Calibri"/>
        <family val="2"/>
        <scheme val="minor"/>
      </rPr>
      <t xml:space="preserve"> the boundaries (extraction)</t>
    </r>
  </si>
  <si>
    <t>CHP Residuals (electricity,  steam)</t>
  </si>
  <si>
    <t>Agriculture Residue (Hog Waste)</t>
  </si>
  <si>
    <t>Oil well</t>
  </si>
  <si>
    <t>Do not drive energy consumption</t>
  </si>
  <si>
    <t>Herbaceous Crops</t>
  </si>
  <si>
    <t>Natural gas well</t>
  </si>
  <si>
    <t>Not included in the energy model</t>
  </si>
  <si>
    <t>Woody Crops</t>
  </si>
  <si>
    <t>Biogas from onsite landfill</t>
  </si>
  <si>
    <t>Combined Heat &amp; Power</t>
  </si>
  <si>
    <t>Backup Generators</t>
  </si>
  <si>
    <t>Forest Residues</t>
  </si>
  <si>
    <r>
      <t xml:space="preserve">Renewables on site: </t>
    </r>
    <r>
      <rPr>
        <b/>
        <u/>
        <sz val="11"/>
        <color theme="1"/>
        <rFont val="Calibri"/>
        <family val="2"/>
        <scheme val="minor"/>
      </rPr>
      <t>solar</t>
    </r>
    <r>
      <rPr>
        <b/>
        <sz val="11"/>
        <color theme="1"/>
        <rFont val="Calibri"/>
        <family val="2"/>
        <scheme val="minor"/>
      </rPr>
      <t>, wind, etc.</t>
    </r>
  </si>
  <si>
    <t>Electricity</t>
  </si>
  <si>
    <t>Diesel</t>
  </si>
  <si>
    <t>CHP specifically to sell (electricity, steam)</t>
  </si>
  <si>
    <t>Wastewater Sludge</t>
  </si>
  <si>
    <t>Others</t>
  </si>
  <si>
    <t>Considered a generation product</t>
  </si>
  <si>
    <t>Food Scraps (RCI*)</t>
  </si>
  <si>
    <t>Must be considered for the energy model</t>
  </si>
  <si>
    <t>Other Biogas/Biomass/Biofuel</t>
  </si>
  <si>
    <t>**Use  Conversion Factors and Multipliers, if using primary energy</t>
  </si>
  <si>
    <t>These items must be included in the energy accounting:</t>
  </si>
  <si>
    <t xml:space="preserve"> *RCI = Restaurants, Cafeterias and Institutions</t>
  </si>
  <si>
    <t>Energy producing processes</t>
  </si>
  <si>
    <t>Exothermic reactions, etc.</t>
  </si>
  <si>
    <t>3A</t>
  </si>
  <si>
    <r>
      <t xml:space="preserve">Energy </t>
    </r>
    <r>
      <rPr>
        <b/>
        <u/>
        <sz val="24"/>
        <color theme="1"/>
        <rFont val="Calibri"/>
        <family val="2"/>
        <scheme val="minor"/>
      </rPr>
      <t xml:space="preserve">CONSUMED </t>
    </r>
    <r>
      <rPr>
        <sz val="24"/>
        <color theme="1"/>
        <rFont val="Calibri"/>
        <family val="2"/>
        <scheme val="minor"/>
      </rPr>
      <t>within the Site Boundaries</t>
    </r>
  </si>
  <si>
    <t>Where does all the energy go?</t>
  </si>
  <si>
    <t>GOAL: Using the input and outputs from Step 1, determine where all the energy goes within the site boundaries</t>
  </si>
  <si>
    <t>METHODS:</t>
  </si>
  <si>
    <t>Main Gas Utility Meter</t>
  </si>
  <si>
    <t>Gas Meter on a Boiler</t>
  </si>
  <si>
    <t>Natural Gas:</t>
  </si>
  <si>
    <t>Therms/DekaTherms/MMBTU</t>
  </si>
  <si>
    <t>Main utility meter</t>
  </si>
  <si>
    <t>CUFT</t>
  </si>
  <si>
    <t>Sub-meters on equipment</t>
  </si>
  <si>
    <t>Typically much lower number of end users</t>
  </si>
  <si>
    <t>Typically well known primary users:</t>
  </si>
  <si>
    <t>Boilers</t>
  </si>
  <si>
    <t>Hot water</t>
  </si>
  <si>
    <t>Process heating</t>
  </si>
  <si>
    <t>The "H" in HVAC</t>
  </si>
  <si>
    <t>Electricity:</t>
  </si>
  <si>
    <t>kWh</t>
  </si>
  <si>
    <t>TOP DOWN:</t>
  </si>
  <si>
    <t>Track the electricity from the utility substation to the end electrical user</t>
  </si>
  <si>
    <t>Electrical utility feeders and substations</t>
  </si>
  <si>
    <t>One-Line Electrical Drawings</t>
  </si>
  <si>
    <t>Motors Control Centers (MCCs)</t>
  </si>
  <si>
    <t>Site one-line electrical diagram for distribution</t>
  </si>
  <si>
    <t>Site substations</t>
  </si>
  <si>
    <t>Distribution panels</t>
  </si>
  <si>
    <t>Arc Flash Studies</t>
  </si>
  <si>
    <t>Motor control centers</t>
  </si>
  <si>
    <t>Busess ducts</t>
  </si>
  <si>
    <t>Breaker Panels</t>
  </si>
  <si>
    <t>Local Disconnects</t>
  </si>
  <si>
    <t>Permanent</t>
  </si>
  <si>
    <t>Temporary</t>
  </si>
  <si>
    <t>Electrical End Uses:</t>
  </si>
  <si>
    <t>LOTS &amp; LOTS</t>
  </si>
  <si>
    <t>Motors, typically the largest</t>
  </si>
  <si>
    <t>Resistance Heating</t>
  </si>
  <si>
    <t>Lighting</t>
  </si>
  <si>
    <t>Actuators</t>
  </si>
  <si>
    <t>Controls</t>
  </si>
  <si>
    <t>Plug Loads</t>
  </si>
  <si>
    <t>Permanent Sub-Metering</t>
  </si>
  <si>
    <t>Temporary Sub-Metering</t>
  </si>
  <si>
    <t>Busess Ducts</t>
  </si>
  <si>
    <t>Single Phase Calculation</t>
  </si>
  <si>
    <t>Three Phase Calculation</t>
  </si>
  <si>
    <t>Name plate data</t>
  </si>
  <si>
    <t>BOTTOM UP:</t>
  </si>
  <si>
    <t xml:space="preserve">Motor Nameplate </t>
  </si>
  <si>
    <t xml:space="preserve">Air Compressor Nameplate </t>
  </si>
  <si>
    <t xml:space="preserve">Chiller Nameplate </t>
  </si>
  <si>
    <t>RLA - "Running Load Amps" - current drawn during normal operation of electric motor, typically measured in plant operations</t>
  </si>
  <si>
    <t>FLA - "Full Load Amps" - amount of current drawn when full-load torque and horsepower is reached for the motor, typically determined in a lab environment</t>
  </si>
  <si>
    <t xml:space="preserve">The difference is in the fact that for FLA, you are looking at the rating of the MOTOR itself. </t>
  </si>
  <si>
    <t>For RLA you are looking at  how the motor runs relative to a particular load, e.g. a pump, or a fan, etc.</t>
  </si>
  <si>
    <t>LRA - "Locked Rotor Amps" - current draw when the rotor is locked and not rotating, typically very high and not used for operational calculations</t>
  </si>
  <si>
    <t>Typical EXAMPLE for Electrical</t>
  </si>
  <si>
    <t>Outside</t>
  </si>
  <si>
    <t>Inside</t>
  </si>
  <si>
    <t>To Motors Control Centers and Busess Ducts</t>
  </si>
  <si>
    <t>Busess Duct</t>
  </si>
  <si>
    <t>Utility Substation Transformers</t>
  </si>
  <si>
    <t>480 volt Distribution Center</t>
  </si>
  <si>
    <t>Local Disconnect</t>
  </si>
  <si>
    <t>100 kV to 12, 470 volts</t>
  </si>
  <si>
    <t xml:space="preserve">Three Phase </t>
  </si>
  <si>
    <t>kV =  kilovolts</t>
  </si>
  <si>
    <t>In Plant Step-Down Transformer</t>
  </si>
  <si>
    <t xml:space="preserve">12,470 volts to 480 volts </t>
  </si>
  <si>
    <t>Three Phase</t>
  </si>
  <si>
    <t>Motor Control Center</t>
  </si>
  <si>
    <t>50 hp Motor</t>
  </si>
  <si>
    <t>60,000,000 kWh/year</t>
  </si>
  <si>
    <t>3,000,000 kWh/year</t>
  </si>
  <si>
    <t>Electrical End Use</t>
  </si>
  <si>
    <t>Total Electricity IN</t>
  </si>
  <si>
    <t>20,400,000 kWh/year</t>
  </si>
  <si>
    <t>Distribution Center</t>
  </si>
  <si>
    <t>1,800,000 kWh/year</t>
  </si>
  <si>
    <t>kWh/year</t>
  </si>
  <si>
    <t>Liquid Propane:</t>
  </si>
  <si>
    <t>Gallons</t>
  </si>
  <si>
    <t>Based on:</t>
  </si>
  <si>
    <t>Delivery Tickets</t>
  </si>
  <si>
    <t>6,000 hours per year</t>
  </si>
  <si>
    <t>Monthly Invoices</t>
  </si>
  <si>
    <t>0.94 motor efficiency</t>
  </si>
  <si>
    <t>Submeters on processes</t>
  </si>
  <si>
    <t>1.0 load factor</t>
  </si>
  <si>
    <t>Is some of this pass through?</t>
  </si>
  <si>
    <t>i.e. used to fuel trucks or buses</t>
  </si>
  <si>
    <t>Diesel Fuel:</t>
  </si>
  <si>
    <t>How delivered?</t>
  </si>
  <si>
    <t>Units of delivery</t>
  </si>
  <si>
    <t>Monthly invoices</t>
  </si>
  <si>
    <t>3B</t>
  </si>
  <si>
    <t>SAMPLE ENERGY FLOW BLOCK DIAGRAMS</t>
  </si>
  <si>
    <t>Manufacturing Plant Example: Chiller Production</t>
  </si>
  <si>
    <t>Manufacturing Plant Example: Facility Equipment</t>
  </si>
  <si>
    <t>Process Block Diagram with Energy</t>
  </si>
  <si>
    <t>Chiller System Details, Block Diagram</t>
  </si>
  <si>
    <t>Boilers and Hot Water System Details, Block Diagram</t>
  </si>
  <si>
    <t>KEY</t>
  </si>
  <si>
    <t>IN and OUT</t>
  </si>
  <si>
    <t>Process Step</t>
  </si>
  <si>
    <t>Energy Loads</t>
  </si>
  <si>
    <t>Energy Source</t>
  </si>
  <si>
    <t>Waste Stream</t>
  </si>
  <si>
    <t>Facility System</t>
  </si>
  <si>
    <t>Energy
Source</t>
  </si>
  <si>
    <t>Waste
Stream</t>
  </si>
  <si>
    <t>Facility
System</t>
  </si>
  <si>
    <t>Ambient Air</t>
  </si>
  <si>
    <t>Hot Water Supply</t>
  </si>
  <si>
    <t>Process
Step</t>
  </si>
  <si>
    <t>Hot Water Return</t>
  </si>
  <si>
    <t>City Water</t>
  </si>
  <si>
    <t>Hot Water-Process</t>
  </si>
  <si>
    <t>Test Water</t>
  </si>
  <si>
    <t>Chilled Water Supply</t>
  </si>
  <si>
    <t>Chilled Water Return</t>
  </si>
  <si>
    <t>Tower Water SUP</t>
  </si>
  <si>
    <t>Tower Water RET</t>
  </si>
  <si>
    <t>Combustion Air</t>
  </si>
  <si>
    <t>Feed Water</t>
  </si>
  <si>
    <t>Condensate Return</t>
  </si>
  <si>
    <t>Warm Water to Tower</t>
  </si>
  <si>
    <t xml:space="preserve"> </t>
  </si>
  <si>
    <t>Cool Water
from Tower</t>
  </si>
  <si>
    <t>Hot Liquid</t>
  </si>
  <si>
    <t>Exp Valve</t>
  </si>
  <si>
    <t>Hot Vapor</t>
  </si>
  <si>
    <t>Warm Vapor</t>
  </si>
  <si>
    <t>Cold Liquid</t>
  </si>
  <si>
    <t>Chilled
Water Return</t>
  </si>
  <si>
    <t>Chilled
Water Supply</t>
  </si>
  <si>
    <t>HW Return</t>
  </si>
  <si>
    <t>Hot Water
Control Valve</t>
  </si>
  <si>
    <t>Chilled Water
Control Valve</t>
  </si>
  <si>
    <t>Return Air</t>
  </si>
  <si>
    <t>Supply Air</t>
  </si>
  <si>
    <t>Outside/Relief
Air Dampers</t>
  </si>
  <si>
    <t>3C</t>
  </si>
  <si>
    <t>YOUR SITE:</t>
  </si>
  <si>
    <t>COLUMN COLOR KEY</t>
  </si>
  <si>
    <t>INFO NEEDED</t>
  </si>
  <si>
    <t>I = Intermittent, on and off, as needed, but not a continuous load, when ON, runs at full load</t>
  </si>
  <si>
    <t>Pull Down Menu DATA</t>
  </si>
  <si>
    <t>Sites ("D")</t>
  </si>
  <si>
    <t>Electrical Phases ("T")</t>
  </si>
  <si>
    <t>Load Type</t>
  </si>
  <si>
    <t>Seasonal Load</t>
  </si>
  <si>
    <t>Electrical Equipment Master</t>
  </si>
  <si>
    <t>DATA YOU CAN GET</t>
  </si>
  <si>
    <t>Percent Factor</t>
  </si>
  <si>
    <t>L = ON and runs continuously at FULL load  during operations of associated manufacturing line</t>
  </si>
  <si>
    <t>kW/HP conversion factor</t>
  </si>
  <si>
    <t>Anderson</t>
  </si>
  <si>
    <t>B</t>
  </si>
  <si>
    <t>YES</t>
  </si>
  <si>
    <t>ALL electrical on ONE</t>
  </si>
  <si>
    <t>DECISION NEEDED, then INPUT Values</t>
  </si>
  <si>
    <t>ESTIMATED</t>
  </si>
  <si>
    <t>Winter Hours</t>
  </si>
  <si>
    <t>V = Variable loads,  equipment is ON, but ramps up and down depending on plant needs (air compressors, chillers, motors with VFDs)</t>
  </si>
  <si>
    <t>Power Factor</t>
  </si>
  <si>
    <t>Burlington-HQ</t>
  </si>
  <si>
    <t>I</t>
  </si>
  <si>
    <t>NO</t>
  </si>
  <si>
    <t>CALCULATED with FORMULA</t>
  </si>
  <si>
    <t>Summer Hours</t>
  </si>
  <si>
    <t>B = ON all the time (i.e. base load, servers, lighting, offices, fans, agitators etc.)</t>
  </si>
  <si>
    <t>Rarely Used</t>
  </si>
  <si>
    <t>Derating for connected amp rating</t>
  </si>
  <si>
    <t>Burlington-NY</t>
  </si>
  <si>
    <t>L</t>
  </si>
  <si>
    <t xml:space="preserve">Total  Estimated ANNUAL kWh from this table:  </t>
  </si>
  <si>
    <t>DF = Diversity Factor, to account for things like oven heating, hot water heating heat trace tape, etc. (electric resistance heating)</t>
  </si>
  <si>
    <t>Must enter value or equation here if Column "T" = 1</t>
  </si>
  <si>
    <t>Burlington-SCF</t>
  </si>
  <si>
    <t>V</t>
  </si>
  <si>
    <t xml:space="preserve">Total actual ANNUAL kWh from Duke Energy invoices:  </t>
  </si>
  <si>
    <t>Must enter a ZERO for HP if a non-motor load</t>
  </si>
  <si>
    <t>Full Year</t>
  </si>
  <si>
    <t>Plant Hours</t>
  </si>
  <si>
    <t>OF</t>
  </si>
  <si>
    <t>LF = Load factor for the item, when running/operating. If the items runs at full load during operations, then the LF is 100%</t>
  </si>
  <si>
    <t>BTUs/kWh</t>
  </si>
  <si>
    <t>For NON-Motor Loads</t>
  </si>
  <si>
    <t>Burnsville</t>
  </si>
  <si>
    <t xml:space="preserve">For the year:  </t>
  </si>
  <si>
    <t>If HP = ZERO the need these three</t>
  </si>
  <si>
    <t>PLANT Operational Factor:</t>
  </si>
  <si>
    <t>OF = Operational Factor is for the plant. What percentage of the total time is the plant operating.</t>
  </si>
  <si>
    <t>Equation is</t>
  </si>
  <si>
    <t>February</t>
  </si>
  <si>
    <t>August</t>
  </si>
  <si>
    <t>Norlina</t>
  </si>
  <si>
    <t xml:space="preserve">DELTA:  </t>
  </si>
  <si>
    <t>NEED</t>
  </si>
  <si>
    <r>
      <rPr>
        <b/>
        <sz val="14"/>
        <color rgb="FFFF00FF"/>
        <rFont val="Calibri"/>
        <family val="2"/>
        <scheme val="minor"/>
      </rPr>
      <t>SF</t>
    </r>
    <r>
      <rPr>
        <b/>
        <sz val="12"/>
        <color theme="1"/>
        <rFont val="Calibri"/>
        <family val="2"/>
        <scheme val="minor"/>
      </rPr>
      <t xml:space="preserve"> = Seasonal Factor should be YES for loads impacted by the season and weather conditions such as HVAC, boilers, and chillers, etc.</t>
    </r>
  </si>
  <si>
    <t>CONVERT</t>
  </si>
  <si>
    <t>SITUATIONAL</t>
  </si>
  <si>
    <t>Winter</t>
  </si>
  <si>
    <t>Summer</t>
  </si>
  <si>
    <t>For Sort</t>
  </si>
  <si>
    <t>Nameplate Data from Equipment or Info from Electrical One Line Diagram (record all available)</t>
  </si>
  <si>
    <t>OPS</t>
  </si>
  <si>
    <t>SF</t>
  </si>
  <si>
    <t>TOTAL HRS</t>
  </si>
  <si>
    <t>PLANT</t>
  </si>
  <si>
    <t>Supplemental Electrical Information</t>
  </si>
  <si>
    <t>Sub-Metering Info: Measured</t>
  </si>
  <si>
    <t>Measured</t>
  </si>
  <si>
    <t>Calculated</t>
  </si>
  <si>
    <t>#1</t>
  </si>
  <si>
    <t>#2</t>
  </si>
  <si>
    <t>#3</t>
  </si>
  <si>
    <t>SITE</t>
  </si>
  <si>
    <t>BUILDING</t>
  </si>
  <si>
    <t>DEPT.</t>
  </si>
  <si>
    <t>SYSTEM</t>
  </si>
  <si>
    <t>AREA</t>
  </si>
  <si>
    <t>LOCATION</t>
  </si>
  <si>
    <t>EQUIPMENT</t>
  </si>
  <si>
    <t>KEY 1</t>
  </si>
  <si>
    <t>KEY 2</t>
  </si>
  <si>
    <t>ASSET #</t>
  </si>
  <si>
    <t>DESCRIPTION</t>
  </si>
  <si>
    <t>QTY</t>
  </si>
  <si>
    <t>HP</t>
  </si>
  <si>
    <r>
      <t>M</t>
    </r>
    <r>
      <rPr>
        <b/>
        <vertAlign val="subscript"/>
        <sz val="12"/>
        <color theme="1"/>
        <rFont val="Calibri"/>
        <family val="2"/>
      </rPr>
      <t>EFF</t>
    </r>
  </si>
  <si>
    <t>RLA</t>
  </si>
  <si>
    <t>FLA</t>
  </si>
  <si>
    <t>PHASES</t>
  </si>
  <si>
    <t>VOLTAGE</t>
  </si>
  <si>
    <t>P. AMPS</t>
  </si>
  <si>
    <t>SUB #</t>
  </si>
  <si>
    <t>DIST #</t>
  </si>
  <si>
    <t>MCC #</t>
  </si>
  <si>
    <t>BUSS DUCT #</t>
  </si>
  <si>
    <t>PANEL #</t>
  </si>
  <si>
    <t>CODE</t>
  </si>
  <si>
    <t>YES or NO</t>
  </si>
  <si>
    <t>FULL YEAR</t>
  </si>
  <si>
    <t>DF</t>
  </si>
  <si>
    <t>LF</t>
  </si>
  <si>
    <t>∑HRS</t>
  </si>
  <si>
    <t>kW</t>
  </si>
  <si>
    <t>MMBTU</t>
  </si>
  <si>
    <t>Any Additional Comments/Notes</t>
  </si>
  <si>
    <t>HVAC/Chiller (TONS/Unit)</t>
  </si>
  <si>
    <t>Lamps/Fixture</t>
  </si>
  <si>
    <t>Watts/Lamp</t>
  </si>
  <si>
    <t>Base kW</t>
  </si>
  <si>
    <t>Metered</t>
  </si>
  <si>
    <t>Recorded By</t>
  </si>
  <si>
    <t>Verification</t>
  </si>
  <si>
    <t>Calibration</t>
  </si>
  <si>
    <t>INSERT LINES ONLY - DO NOT DRAG DOWN</t>
  </si>
  <si>
    <t>INFO Only</t>
  </si>
  <si>
    <t>INFO
Only</t>
  </si>
  <si>
    <t>Changes
kW</t>
  </si>
  <si>
    <t>Changes Hours</t>
  </si>
  <si>
    <t>TOTALS</t>
  </si>
  <si>
    <t>CHECKS</t>
  </si>
  <si>
    <t>`</t>
  </si>
  <si>
    <t>The tables below are created manually by sorting the above lines.</t>
  </si>
  <si>
    <t>These do not update automatically.</t>
  </si>
  <si>
    <t>The data from the tables below are used to create Energy USE pie charts.</t>
  </si>
  <si>
    <t>DONE</t>
  </si>
  <si>
    <t>DEPT</t>
  </si>
  <si>
    <t>ELEC EQUIV</t>
  </si>
  <si>
    <t>SORT 1</t>
  </si>
  <si>
    <t>SORT 2</t>
  </si>
  <si>
    <t># of Line Items</t>
  </si>
  <si>
    <t xml:space="preserve">EXAMPLE </t>
  </si>
  <si>
    <t>ALL</t>
  </si>
  <si>
    <t>*, AIR COND, AMU/AHU, CHILL, FAN, FILTER,  HEATER, HVAC, PUMP,  VENT</t>
  </si>
  <si>
    <t>HVAC</t>
  </si>
  <si>
    <t>AIRDRYER, COMP, T-CMPRSR</t>
  </si>
  <si>
    <t>COMPRESSED AIR</t>
  </si>
  <si>
    <t>Breakdown of HVAC</t>
  </si>
  <si>
    <t>MANF - WELD</t>
  </si>
  <si>
    <t>AIR COND</t>
  </si>
  <si>
    <t>MANF EQUIP (24 types)</t>
  </si>
  <si>
    <t>AMU/AHU</t>
  </si>
  <si>
    <t>BOILER</t>
  </si>
  <si>
    <t>CHILL</t>
  </si>
  <si>
    <t>LIGHTING</t>
  </si>
  <si>
    <t>FAN</t>
  </si>
  <si>
    <t>BOOTH, OVEN, PAINT (fans)</t>
  </si>
  <si>
    <t>FILTER FAN</t>
  </si>
  <si>
    <t>HEATING Fans</t>
  </si>
  <si>
    <t>MUA Heating FANS</t>
  </si>
  <si>
    <t>LINES</t>
  </si>
  <si>
    <t>HEATING</t>
  </si>
  <si>
    <t>IR, Hot Water</t>
  </si>
  <si>
    <t>HVAC (AC)</t>
  </si>
  <si>
    <t>PUMPS</t>
  </si>
  <si>
    <t>VENT</t>
  </si>
  <si>
    <t>*</t>
  </si>
  <si>
    <t>Breakdown of MOTORs</t>
  </si>
  <si>
    <t>ELEC</t>
  </si>
  <si>
    <t>HOT WATER</t>
  </si>
  <si>
    <t>LASER</t>
  </si>
  <si>
    <t>MMBTU/Line</t>
  </si>
  <si>
    <t>PLASMA CUT</t>
  </si>
  <si>
    <t>MOTOR</t>
  </si>
  <si>
    <t>BLOWER</t>
  </si>
  <si>
    <t>WELD</t>
  </si>
  <si>
    <t>C. AIR</t>
  </si>
  <si>
    <t>IR HEAT</t>
  </si>
  <si>
    <t>CHILL, EVAP, HVAC</t>
  </si>
  <si>
    <t>LIGHT</t>
  </si>
  <si>
    <t>All Types</t>
  </si>
  <si>
    <t>CONV, MACH, MAT HAND</t>
  </si>
  <si>
    <t>ROBOT</t>
  </si>
  <si>
    <t>WELD &amp; Mat Hand</t>
  </si>
  <si>
    <t>PUMP</t>
  </si>
  <si>
    <t>Average</t>
  </si>
  <si>
    <t>3C1</t>
  </si>
  <si>
    <t>Nominal Full Load Efficiencies - EPACT Electric Motors</t>
  </si>
  <si>
    <t>Open Frame</t>
  </si>
  <si>
    <t>Closed Frame</t>
  </si>
  <si>
    <t>2 Pole</t>
  </si>
  <si>
    <t>4 Pole</t>
  </si>
  <si>
    <t>6 Pole</t>
  </si>
  <si>
    <t>8 Pole</t>
  </si>
  <si>
    <t>RPM</t>
  </si>
  <si>
    <t>R</t>
  </si>
  <si>
    <t>S</t>
  </si>
  <si>
    <t>T</t>
  </si>
  <si>
    <t>U</t>
  </si>
  <si>
    <t>N/A</t>
  </si>
  <si>
    <t>If you do not have a motor efficiency, use this table for the motor efficiency values for column "Q" on tab 3C.</t>
  </si>
  <si>
    <t xml:space="preserve">TYPICAL </t>
  </si>
  <si>
    <t>3D</t>
  </si>
  <si>
    <t>Combustion Equipment Master</t>
  </si>
  <si>
    <t>L = ON and runs continuously during operations of associated manufacturing line</t>
  </si>
  <si>
    <t>ALL Natural Gas on ONE</t>
  </si>
  <si>
    <t>V = Variable loads,  equipment is ON, but ramps up and down depending on plant needs (air compressors &amp; chillers)</t>
  </si>
  <si>
    <t>Other Combustion MMBTU from this table:</t>
  </si>
  <si>
    <t>B = ON all the time (i.e. base load, servers, lighting, offices, certain fans, safety equipment, etc.)</t>
  </si>
  <si>
    <t xml:space="preserve">Total  Estimated ANNUAL Natural Gas MMBTU from this table:  </t>
  </si>
  <si>
    <t>DF = Diversity Factor, to account for things like oven heating, hot water heating, etc. (fossil fuel heating)</t>
  </si>
  <si>
    <t xml:space="preserve">Total actual ANNUAL MMBTU from all natural gas invoices:  </t>
  </si>
  <si>
    <t>OF = Operational Factor for the plant. What percentage of the total time is the plant running.</t>
  </si>
  <si>
    <r>
      <rPr>
        <b/>
        <sz val="14"/>
        <color rgb="FFFF00FF"/>
        <rFont val="Calibri"/>
        <family val="2"/>
        <scheme val="minor"/>
      </rPr>
      <t>SF</t>
    </r>
    <r>
      <rPr>
        <b/>
        <sz val="12"/>
        <color theme="1"/>
        <rFont val="Calibri"/>
        <family val="2"/>
        <scheme val="minor"/>
      </rPr>
      <t xml:space="preserve"> = Seasonal Factor should be YES for loads impacted by the season and weather conditions</t>
    </r>
  </si>
  <si>
    <t xml:space="preserve">Nameplate Data from Combustion Burner Equipment </t>
  </si>
  <si>
    <t>QUANTITY</t>
  </si>
  <si>
    <t>BTU/HR</t>
  </si>
  <si>
    <r>
      <t>COMB</t>
    </r>
    <r>
      <rPr>
        <b/>
        <vertAlign val="subscript"/>
        <sz val="12"/>
        <color theme="1"/>
        <rFont val="Calibri"/>
        <family val="2"/>
      </rPr>
      <t>EFF</t>
    </r>
  </si>
  <si>
    <t>Y/N</t>
  </si>
  <si>
    <t>Any Additional Comments</t>
  </si>
  <si>
    <t>Changes
MMBTU</t>
  </si>
  <si>
    <t>N.G. TOTALS</t>
  </si>
  <si>
    <t>Vehicle</t>
  </si>
  <si>
    <t>LP</t>
  </si>
  <si>
    <t>SEASONAL Effected Load</t>
  </si>
  <si>
    <t>Site Pull Down</t>
  </si>
  <si>
    <t>OPS CODE Pull DOWN</t>
  </si>
  <si>
    <t>Sub-Metered Load</t>
  </si>
  <si>
    <t xml:space="preserve">DIESEL </t>
  </si>
  <si>
    <t>MUA Heating</t>
  </si>
  <si>
    <t>Space Heating</t>
  </si>
  <si>
    <t>HEATER</t>
  </si>
  <si>
    <t>Ovens</t>
  </si>
  <si>
    <t>PAINT</t>
  </si>
  <si>
    <t>lines</t>
  </si>
  <si>
    <t>COMB</t>
  </si>
  <si>
    <t>HEAT</t>
  </si>
  <si>
    <t>COMB &amp; RADI</t>
  </si>
  <si>
    <t>3E</t>
  </si>
  <si>
    <t>Diversity Factor Examples</t>
  </si>
  <si>
    <t>The two examples below demonstrate the diversity factor and how to estimate this.</t>
  </si>
  <si>
    <t>Electric</t>
  </si>
  <si>
    <t>1,000 kwh Electric Oven</t>
  </si>
  <si>
    <t>1,000,000 BTU/HR Natural Gas Oven</t>
  </si>
  <si>
    <t>Operational Temperature:  450 ºF</t>
  </si>
  <si>
    <t>Oven</t>
  </si>
  <si>
    <t>Hour</t>
  </si>
  <si>
    <t>Temp</t>
  </si>
  <si>
    <t>Rate</t>
  </si>
  <si>
    <t>Total kWh</t>
  </si>
  <si>
    <t>Total BTU</t>
  </si>
  <si>
    <t>Average kW</t>
  </si>
  <si>
    <t>Average BTU/hour</t>
  </si>
  <si>
    <t>D.F.</t>
  </si>
  <si>
    <t xml:space="preserve">YOUR SITE:   </t>
  </si>
  <si>
    <t>Utility Data and Relevant Variables</t>
  </si>
  <si>
    <t>Cut and Paste, or link this tab to your EnPI model "Input Raw Data" Tab</t>
  </si>
  <si>
    <t>All plants have EnPI models  with this information already collected.</t>
  </si>
  <si>
    <t>Energy Input Data</t>
  </si>
  <si>
    <t xml:space="preserve"> Possible Relevant Variables</t>
  </si>
  <si>
    <t>PRIMARY (*3)</t>
  </si>
  <si>
    <t>PRODUCTION</t>
  </si>
  <si>
    <t>TOTAL ENERGY</t>
  </si>
  <si>
    <t>Actual Date *</t>
  </si>
  <si>
    <t>Electricity (kWh site)</t>
  </si>
  <si>
    <t>Electricity (MMBTU)</t>
  </si>
  <si>
    <t>Natural Gas (kWh)</t>
  </si>
  <si>
    <t>Natural Gas (MMBTU)</t>
  </si>
  <si>
    <t>TBD</t>
  </si>
  <si>
    <t>Heating Degree Days (HDD)</t>
  </si>
  <si>
    <t>Cooling Degree Days (CDD)</t>
  </si>
  <si>
    <t>Period</t>
  </si>
  <si>
    <t>MMBTU (Site)</t>
  </si>
  <si>
    <t>Electric (kWh)</t>
  </si>
  <si>
    <t>Estimated versus Actual</t>
  </si>
  <si>
    <t>GRAND TOTALS</t>
  </si>
  <si>
    <t>This is used to compare you measured and estimated energy consumption at end uses to the actual total energy that you were billed for</t>
  </si>
  <si>
    <t>For example if your total site electrical bills for the year add up to 65,000,000 kwh, your goal will be for you electrical energy consumption estimate to be close to this same number</t>
  </si>
  <si>
    <t>SITE LEVEL</t>
  </si>
  <si>
    <t>ELECTRICITY</t>
  </si>
  <si>
    <t>CONVERT Electrical to MMBTU</t>
  </si>
  <si>
    <t xml:space="preserve">Total  Estimated ANNUAL kWh from Tab 3C:  </t>
  </si>
  <si>
    <t>NATURAL GAS</t>
  </si>
  <si>
    <t xml:space="preserve">Total  Estimated ANNUAL MMBTU from Tab 3D:  </t>
  </si>
  <si>
    <t>OTHER COMBUSTION FUELS (LP, Diesel)</t>
  </si>
  <si>
    <t xml:space="preserve">Total actual ANNUAL MMBTU from invoices:  </t>
  </si>
  <si>
    <t xml:space="preserve">GRAND TOTAL Estimate:  </t>
  </si>
  <si>
    <t xml:space="preserve">GRAND TOTAL Actual:  </t>
  </si>
  <si>
    <t xml:space="preserve"> Grand Total DELTA:  </t>
  </si>
  <si>
    <t>Create the TWO key Pie Charts</t>
  </si>
  <si>
    <t>Where does all the energy go? - Continued</t>
  </si>
  <si>
    <t>IN</t>
  </si>
  <si>
    <t>By INVOICES</t>
  </si>
  <si>
    <t>TOTAL energy IN</t>
  </si>
  <si>
    <t>Type</t>
  </si>
  <si>
    <t>%</t>
  </si>
  <si>
    <t>Liquid Propane</t>
  </si>
  <si>
    <t>kwh</t>
  </si>
  <si>
    <t>USED</t>
  </si>
  <si>
    <t>SORT</t>
  </si>
  <si>
    <t>TOTAL energy used from ALL TYPES</t>
  </si>
  <si>
    <t>By system</t>
  </si>
  <si>
    <t>High to Low</t>
  </si>
  <si>
    <t>TOTAL</t>
  </si>
  <si>
    <t>Energy Type</t>
  </si>
  <si>
    <t>#</t>
  </si>
  <si>
    <t>E</t>
  </si>
  <si>
    <t>NG</t>
  </si>
  <si>
    <t>D</t>
  </si>
  <si>
    <t>Energy Use</t>
  </si>
  <si>
    <t>X</t>
  </si>
  <si>
    <t>FACILITY</t>
  </si>
  <si>
    <t>MUA and Space Heating</t>
  </si>
  <si>
    <t>MANF</t>
  </si>
  <si>
    <t>PAINTING OVENS</t>
  </si>
  <si>
    <t>FANS</t>
  </si>
  <si>
    <t>Exhaust and Ventilation Fans</t>
  </si>
  <si>
    <t>WELDING</t>
  </si>
  <si>
    <t>BOILERS</t>
  </si>
  <si>
    <t>AC Units</t>
  </si>
  <si>
    <t>Air Conditioning Units</t>
  </si>
  <si>
    <t>MACHINERY</t>
  </si>
  <si>
    <t>MANF Machinery</t>
  </si>
  <si>
    <t>Chillers and Pumps</t>
  </si>
  <si>
    <t>CHECKs, if ZERO</t>
  </si>
  <si>
    <t>TOTAL energy used from ELECTRIC</t>
  </si>
  <si>
    <t>By End Use</t>
  </si>
  <si>
    <t>Motors</t>
  </si>
  <si>
    <t>Welding</t>
  </si>
  <si>
    <t>OTHER</t>
  </si>
  <si>
    <t>Other Electric</t>
  </si>
  <si>
    <t>TOTAL energy used by MOTORS</t>
  </si>
  <si>
    <t>Fans</t>
  </si>
  <si>
    <t>MAT HAND</t>
  </si>
  <si>
    <t>Material Handling</t>
  </si>
  <si>
    <t>Pumps</t>
  </si>
  <si>
    <t>Blowers</t>
  </si>
  <si>
    <t>REFERENCE INFO</t>
  </si>
  <si>
    <t>For Electricity</t>
  </si>
  <si>
    <t>=</t>
  </si>
  <si>
    <t>BTU</t>
  </si>
  <si>
    <t>Energy</t>
  </si>
  <si>
    <t>e.g.</t>
  </si>
  <si>
    <t>BTU per gallon</t>
  </si>
  <si>
    <t>From
ISO 50001</t>
  </si>
  <si>
    <t>3.5.6</t>
  </si>
  <si>
    <t>significant energy use</t>
  </si>
  <si>
    <t>SEU</t>
  </si>
  <si>
    <r>
      <t xml:space="preserve">energy use (3.5.4) accounting for </t>
    </r>
    <r>
      <rPr>
        <u/>
        <sz val="11"/>
        <color theme="1"/>
        <rFont val="Calibri"/>
        <family val="2"/>
        <scheme val="minor"/>
      </rPr>
      <t>substantial energy consumption</t>
    </r>
    <r>
      <rPr>
        <sz val="11"/>
        <color theme="1"/>
        <rFont val="Calibri"/>
        <family val="2"/>
        <scheme val="minor"/>
      </rPr>
      <t xml:space="preserve"> (3.5.2) and/or offering </t>
    </r>
    <r>
      <rPr>
        <u/>
        <sz val="11"/>
        <color theme="1"/>
        <rFont val="Calibri"/>
        <family val="2"/>
        <scheme val="minor"/>
      </rPr>
      <t>considerable potential for energy performance improvement</t>
    </r>
    <r>
      <rPr>
        <sz val="11"/>
        <color theme="1"/>
        <rFont val="Calibri"/>
        <family val="2"/>
        <scheme val="minor"/>
      </rPr>
      <t xml:space="preserve"> (3.4.6)</t>
    </r>
  </si>
  <si>
    <t>Note 1 to entry: Significance criteria are determined by the organization (3.1.1).</t>
  </si>
  <si>
    <t>Determination of SEUs</t>
  </si>
  <si>
    <t>Note 2 to entry: SEUs can be facilities, systems, processes, or equipment.</t>
  </si>
  <si>
    <t>Use the consumption pie chart</t>
  </si>
  <si>
    <t>This tab creates a table from the consumption pie chart</t>
  </si>
  <si>
    <t>SEU SCORING CRITERIA</t>
  </si>
  <si>
    <t>Ranked by total combined energy from all types for specifc energy uses</t>
  </si>
  <si>
    <t>Consumption Rank</t>
  </si>
  <si>
    <t>Greater than 20%</t>
  </si>
  <si>
    <t>Calculated score</t>
  </si>
  <si>
    <t>Greater than 15%, but &lt; 20%</t>
  </si>
  <si>
    <t>Site scored</t>
  </si>
  <si>
    <t>Greater than10%, but &lt; 15%</t>
  </si>
  <si>
    <t>Greater than 1%, but &lt; 10%</t>
  </si>
  <si>
    <t xml:space="preserve">Annual </t>
  </si>
  <si>
    <t>SEU SCORING</t>
  </si>
  <si>
    <t>Improvement</t>
  </si>
  <si>
    <t>Less than 1%</t>
  </si>
  <si>
    <t>Consumption</t>
  </si>
  <si>
    <t>Energy Types Consumed</t>
  </si>
  <si>
    <t>Potential</t>
  </si>
  <si>
    <t>OVERALL</t>
  </si>
  <si>
    <t>(MMBTU)</t>
  </si>
  <si>
    <t>N. Gas</t>
  </si>
  <si>
    <t>Percentage</t>
  </si>
  <si>
    <t>Rank</t>
  </si>
  <si>
    <t>Rank*</t>
  </si>
  <si>
    <t>SCORE</t>
  </si>
  <si>
    <t>RANK</t>
  </si>
  <si>
    <t>Improvement Potential Rank*</t>
  </si>
  <si>
    <t>This rank will be entered by the site.</t>
  </si>
  <si>
    <t>This is based on the perceived or actual level of potential to improve energy performance.</t>
  </si>
  <si>
    <t>An energy use with a lower consumption could have an excellent improvement potential.</t>
  </si>
  <si>
    <t>Rank the area from 1 to 10 based on the potential for energy performance improvement.</t>
  </si>
  <si>
    <t>Estimated improvement of &gt; 30%  to baseline:</t>
  </si>
  <si>
    <t>Estimated improvement of 20 - 30%  to baseline:</t>
  </si>
  <si>
    <t>Estimated improvement of 10 -  20%  to baseline:</t>
  </si>
  <si>
    <t>Estimated improvement of up to 10%  to baseline:</t>
  </si>
  <si>
    <t>Very  limited opportunity at this time:</t>
  </si>
  <si>
    <t>CHECK</t>
  </si>
  <si>
    <t>SELECTED SEUs</t>
  </si>
  <si>
    <t xml:space="preserve">NOTE: </t>
  </si>
  <si>
    <t>The above table is filled out through discussion and agreement of the Energy Team</t>
  </si>
  <si>
    <t>7A</t>
  </si>
  <si>
    <t xml:space="preserve">YOUR SITE: </t>
  </si>
  <si>
    <t>REFERENCE INFORMATION</t>
  </si>
  <si>
    <t>Follow on actions REQUIRES for your selected SEUs.</t>
  </si>
  <si>
    <t>Significant Energy Uses (SEUs)</t>
  </si>
  <si>
    <t xml:space="preserve"> UPDATED for ISO 50001: 2018</t>
  </si>
  <si>
    <t>The ISO 50001: 2018 standard requires you to identify SEUs for your plant operations.</t>
  </si>
  <si>
    <t>Once you have designated these SEUs, there are additional requirements for work to be done for each of these SEUs.</t>
  </si>
  <si>
    <t>DEFINITION</t>
  </si>
  <si>
    <r>
      <t xml:space="preserve">3.5.6  </t>
    </r>
    <r>
      <rPr>
        <b/>
        <sz val="11"/>
        <color rgb="FFFF0000"/>
        <rFont val="Calibri"/>
        <family val="2"/>
        <scheme val="minor"/>
      </rPr>
      <t>significant energy use (SEU)</t>
    </r>
  </si>
  <si>
    <t>from the ISO 50001:</t>
  </si>
  <si>
    <t>energy use (3.5.4) accounting for substantial energy consumption (3.5.2) and/or offering considerable potential for energy performance improvement (3.4.6)</t>
  </si>
  <si>
    <t>2018 Standard</t>
  </si>
  <si>
    <t>Item</t>
  </si>
  <si>
    <t>PDCA</t>
  </si>
  <si>
    <t>50001 Ready</t>
  </si>
  <si>
    <t>ISO 50001</t>
  </si>
  <si>
    <t>Step</t>
  </si>
  <si>
    <t>Step(s)</t>
  </si>
  <si>
    <t>Section</t>
  </si>
  <si>
    <t>Direct Text from the ISO 50001: 2018 Standard</t>
  </si>
  <si>
    <t>Comments</t>
  </si>
  <si>
    <t>PLAN</t>
  </si>
  <si>
    <t>6.2 Objectives, energy targets and planning to achieve them</t>
  </si>
  <si>
    <r>
      <t xml:space="preserve">6.2.2 The objectives and energy targets shall:
a)  ….
d)  consider </t>
    </r>
    <r>
      <rPr>
        <b/>
        <sz val="11"/>
        <color rgb="FFFF0000"/>
        <rFont val="Calibri"/>
        <family val="2"/>
        <scheme val="minor"/>
      </rPr>
      <t>SEUs</t>
    </r>
    <r>
      <rPr>
        <sz val="11"/>
        <color theme="1"/>
        <rFont val="Calibri"/>
        <family val="2"/>
        <scheme val="minor"/>
      </rPr>
      <t xml:space="preserve"> (see 6.3)</t>
    </r>
  </si>
  <si>
    <t xml:space="preserve">You must consider and take in to account its SEUs when deciding  and establishing the objectives and energy targets.
It would make sense that some of the objectives and energy targets are specifically aimed at improvements for specific SEUs.  </t>
  </si>
  <si>
    <t>8, 9</t>
  </si>
  <si>
    <t>6.3 Energy review</t>
  </si>
  <si>
    <r>
      <t xml:space="preserve">The organization shall develop and conduct an energy review.
To develop the energy review, the organization shall:
a)  ….
b)  based on the analysis, identify </t>
    </r>
    <r>
      <rPr>
        <b/>
        <sz val="11"/>
        <color rgb="FFFF0000"/>
        <rFont val="Calibri"/>
        <family val="2"/>
        <scheme val="minor"/>
      </rPr>
      <t>SEUs</t>
    </r>
    <r>
      <rPr>
        <sz val="11"/>
        <color theme="1"/>
        <rFont val="Calibri"/>
        <family val="2"/>
        <scheme val="minor"/>
      </rPr>
      <t xml:space="preserve"> (see 3.5.6);
c)  for each </t>
    </r>
    <r>
      <rPr>
        <b/>
        <sz val="11"/>
        <color rgb="FFFF0000"/>
        <rFont val="Calibri"/>
        <family val="2"/>
        <scheme val="minor"/>
      </rPr>
      <t>SEU</t>
    </r>
    <r>
      <rPr>
        <sz val="11"/>
        <color theme="1"/>
        <rFont val="Calibri"/>
        <family val="2"/>
        <scheme val="minor"/>
      </rPr>
      <t xml:space="preserve">:
     1)  determine relevant variables;
     2)  determine current performance;
     3)  identify the person(s) doing work under its control that influence or
          affect the </t>
    </r>
    <r>
      <rPr>
        <b/>
        <sz val="11"/>
        <color rgb="FFFF0000"/>
        <rFont val="Calibri"/>
        <family val="2"/>
        <scheme val="minor"/>
      </rPr>
      <t>SEUs;</t>
    </r>
    <r>
      <rPr>
        <sz val="11"/>
        <color theme="1"/>
        <rFont val="Calibri"/>
        <family val="2"/>
        <scheme val="minor"/>
      </rPr>
      <t xml:space="preserve">
</t>
    </r>
  </si>
  <si>
    <t>The plant energy review and energy balance will help to find the SEUs.  All energy sources must be considered.
SEUs can be facilities, systems, processes, or equipment.
Relevant variables are things like production volume, cooling degree days, heating degrees days, etc.
You must know how much energy your SEUs are consuming down to the equipment level and you must estimate future energy use and consumption for all SEUs.
You must know who is working with your SEUs.</t>
  </si>
  <si>
    <t xml:space="preserve"> 6.6 Planning for collection of energy data</t>
  </si>
  <si>
    <r>
      <t xml:space="preserve">Data to be collected (or acquired by measurement as applicable) and retained documented information (see 7.5) shall include:
a)  the relevant variables for </t>
    </r>
    <r>
      <rPr>
        <b/>
        <sz val="11"/>
        <color rgb="FFFF0000"/>
        <rFont val="Calibri"/>
        <family val="2"/>
        <scheme val="minor"/>
      </rPr>
      <t>SEUs</t>
    </r>
    <r>
      <rPr>
        <sz val="11"/>
        <color theme="1"/>
        <rFont val="Calibri"/>
        <family val="2"/>
        <scheme val="minor"/>
      </rPr>
      <t xml:space="preserve">;
b)  energy consumption related to </t>
    </r>
    <r>
      <rPr>
        <b/>
        <sz val="11"/>
        <color rgb="FFFF0000"/>
        <rFont val="Calibri"/>
        <family val="2"/>
        <scheme val="minor"/>
      </rPr>
      <t>SEUs</t>
    </r>
    <r>
      <rPr>
        <sz val="11"/>
        <color theme="1"/>
        <rFont val="Calibri"/>
        <family val="2"/>
        <scheme val="minor"/>
      </rPr>
      <t xml:space="preserve"> and to the organization;
c)  operational criteria related to </t>
    </r>
    <r>
      <rPr>
        <b/>
        <sz val="11"/>
        <color rgb="FFFF0000"/>
        <rFont val="Calibri"/>
        <family val="2"/>
        <scheme val="minor"/>
      </rPr>
      <t>SEUs</t>
    </r>
    <r>
      <rPr>
        <sz val="11"/>
        <color theme="1"/>
        <rFont val="Calibri"/>
        <family val="2"/>
        <scheme val="minor"/>
      </rPr>
      <t>;</t>
    </r>
  </si>
  <si>
    <t>You must determine relevant variables such as production volume, cooling degree days, heating degrees days, etc.,    for all SEUs.
You must collect and retain consumption data on all SEUs.
You must intergrate your SEUs with you operational and maintenance criteria.</t>
  </si>
  <si>
    <t>DO</t>
  </si>
  <si>
    <t>8.1 Operational planning and control</t>
  </si>
  <si>
    <r>
      <t xml:space="preserve">The organization shall plan, implement and control the processes, related to its </t>
    </r>
    <r>
      <rPr>
        <b/>
        <sz val="11"/>
        <color rgb="FFFF0000"/>
        <rFont val="Calibri"/>
        <family val="2"/>
        <scheme val="minor"/>
      </rPr>
      <t>SEUs</t>
    </r>
    <r>
      <rPr>
        <sz val="11"/>
        <color theme="1"/>
        <rFont val="Calibri"/>
        <family val="2"/>
        <scheme val="minor"/>
      </rPr>
      <t xml:space="preserve"> (see 6.3), needed to meet requirements and to implement the actions determined in 6.2, by:
a)  establishing criteria for the processes, including the effective operation and maintenance of facilities, equipment, systems and energy-using processes, where their absence can lead to a significant deviation from intended energy performance;
b)  communicating (see 7.4) the criteria to relevant person(s) doing work under the control of the organization;
c)  implementing control of the processes in accordance with the criteria, including operating and maintaining facilities, equipment, systems and energy-using processes in accordance with established criteria;
d)  keeping documented information (see 7.5) to the extent necessary to have confidence that the processes have been carried out as planned.
The organization shall control planned changes and review the consequences of unintended changes, taking actions to mitigate any adverse effects, as necessary.
The organization shall ensure that outsourced SEUs or processes related to its </t>
    </r>
    <r>
      <rPr>
        <b/>
        <sz val="11"/>
        <color rgb="FFFF0000"/>
        <rFont val="Calibri"/>
        <family val="2"/>
        <scheme val="minor"/>
      </rPr>
      <t>SEUs</t>
    </r>
    <r>
      <rPr>
        <sz val="11"/>
        <color theme="1"/>
        <rFont val="Calibri"/>
        <family val="2"/>
        <scheme val="minor"/>
      </rPr>
      <t xml:space="preserve"> (see 6.3) are controlled (see 8.3).</t>
    </r>
  </si>
  <si>
    <t>Operational and maintenance controls, activities and criteria are centered around your selected SEUs. 
Absence of these controls could lead to problems with the performance of the SEUs.  This must be monitored and tracked, and records kept. Significant deviations must be defined.
Once the criteria and activities are set up, they must be followed.
You must inform, train, or make aware all relevant person(s)  who carry out these controls on the SEUs.
Documented information must be maintained on the above actions.
The above includes outsourced SEUs and processes related to SEUs.</t>
  </si>
  <si>
    <t>8.3 Procurement</t>
  </si>
  <si>
    <r>
      <t xml:space="preserve">When procuring energy using products, equipment and services that have, or can have, an impact on </t>
    </r>
    <r>
      <rPr>
        <b/>
        <sz val="11"/>
        <color rgb="FFFF0000"/>
        <rFont val="Calibri"/>
        <family val="2"/>
        <scheme val="minor"/>
      </rPr>
      <t>SEUs</t>
    </r>
    <r>
      <rPr>
        <sz val="11"/>
        <color theme="1"/>
        <rFont val="Calibri"/>
        <family val="2"/>
        <scheme val="minor"/>
      </rPr>
      <t>, the organization shall inform suppliers that energy performance is one of the evaluation criteria for procurement.</t>
    </r>
  </si>
  <si>
    <t>You must  inform suppliers that energy performance is part of the procurement evaluation process for anything that is purchased that can have an impact on an SEU.
This can take the form of a letter or an email to selected suppliers. 
Records of this action should be maintained as evidence of completion.</t>
  </si>
  <si>
    <t>20, 21</t>
  </si>
  <si>
    <t>9.1 Monitoring, measurement, analysis and evaluation of energy performance and the EnMS</t>
  </si>
  <si>
    <r>
      <t xml:space="preserve">9.1.1 General
The organization shall determine for energy performance and the EnMS:
a)  what needs to be monitored and measured, including at a minimum the following key characteristics:
     1)
     2)
     3)  operation of </t>
    </r>
    <r>
      <rPr>
        <b/>
        <sz val="11"/>
        <color rgb="FFFF0000"/>
        <rFont val="Calibri"/>
        <family val="2"/>
        <scheme val="minor"/>
      </rPr>
      <t>SEUs</t>
    </r>
    <r>
      <rPr>
        <sz val="11"/>
        <color theme="1"/>
        <rFont val="Calibri"/>
        <family val="2"/>
        <scheme val="minor"/>
      </rPr>
      <t xml:space="preserve">;
     4)  
</t>
    </r>
  </si>
  <si>
    <t>The operation of SEUs must be part of the overall monitoring plan for the organization.
The methods for monitoring, measuring, analyzing and evaluating data related to SEUs must be determined.
When monitoring and measurement of data related to SEUs occurs must be determined.
When analysis and evaluation of data related to SEUs occurs must be determined.
Results of the above actions must be part of the organization's documented information.</t>
  </si>
  <si>
    <t>Energy Improvement Project Evaluation</t>
  </si>
  <si>
    <t>The organization shall develop and conduct an energy review.</t>
  </si>
  <si>
    <t>List and Rank Energy Improvement Projects based on SEUs and other factors</t>
  </si>
  <si>
    <t>To develop the energy review, the organization shall:</t>
  </si>
  <si>
    <t>Use SEU pie chart  and other inputs for generating ideas for energy improvements</t>
  </si>
  <si>
    <t>a), b), c), …..</t>
  </si>
  <si>
    <r>
      <t xml:space="preserve">d) determine and prioritize </t>
    </r>
    <r>
      <rPr>
        <b/>
        <u/>
        <sz val="11"/>
        <color theme="1"/>
        <rFont val="Calibri"/>
        <family val="2"/>
        <scheme val="minor"/>
      </rPr>
      <t>opportunities</t>
    </r>
    <r>
      <rPr>
        <sz val="11"/>
        <color theme="1"/>
        <rFont val="Calibri"/>
        <family val="2"/>
        <scheme val="minor"/>
      </rPr>
      <t xml:space="preserve"> for improving energy performance;</t>
    </r>
  </si>
  <si>
    <r>
      <t>EVALUATION CRITERIA and SCORING</t>
    </r>
    <r>
      <rPr>
        <b/>
        <sz val="14"/>
        <color rgb="FFFF0000"/>
        <rFont val="Calibri"/>
        <family val="2"/>
        <scheme val="minor"/>
      </rPr>
      <t xml:space="preserve"> (5 = BEST)</t>
    </r>
  </si>
  <si>
    <t>Criteria Scoring Details BELOW**</t>
  </si>
  <si>
    <t>Pull Down Menu</t>
  </si>
  <si>
    <t>FOLLOW UP</t>
  </si>
  <si>
    <t>Project ID#</t>
  </si>
  <si>
    <t>Performance Improvement
Opportunity Name</t>
  </si>
  <si>
    <t>Performance Improvement
Opportunity Description</t>
  </si>
  <si>
    <t>Related to a Significant Energy User (SEU)? Which One?</t>
  </si>
  <si>
    <r>
      <t xml:space="preserve">Part of Energy Target (Enter Name) - </t>
    </r>
    <r>
      <rPr>
        <b/>
        <i/>
        <sz val="12"/>
        <color theme="1"/>
        <rFont val="Calibri"/>
        <family val="2"/>
        <scheme val="minor"/>
      </rPr>
      <t>Optional</t>
    </r>
  </si>
  <si>
    <t>Responsible Lead Person (Name)</t>
  </si>
  <si>
    <t>Date Entered</t>
  </si>
  <si>
    <r>
      <t xml:space="preserve">Estimated Annual Savings
</t>
    </r>
    <r>
      <rPr>
        <b/>
        <sz val="14"/>
        <color theme="1"/>
        <rFont val="Calibri"/>
        <family val="2"/>
        <scheme val="minor"/>
      </rPr>
      <t>(should have back up calculation available)</t>
    </r>
  </si>
  <si>
    <t>Non-Energy Benefits
(list name and estimated value, if known)</t>
  </si>
  <si>
    <t>Estimated
Project Cost</t>
  </si>
  <si>
    <t>1. Project COST</t>
  </si>
  <si>
    <t>2. Simple Payback</t>
  </si>
  <si>
    <t>3. Implementation Time</t>
  </si>
  <si>
    <t>4. Non-Energy Benefits</t>
  </si>
  <si>
    <t>5. Plant Employee Impact</t>
  </si>
  <si>
    <t>6. Add OTHER</t>
  </si>
  <si>
    <t>7. Add OTHER</t>
  </si>
  <si>
    <t>8. Add OTHER</t>
  </si>
  <si>
    <t>Opportunity Score (multiply)</t>
  </si>
  <si>
    <t>Prioritization Level</t>
  </si>
  <si>
    <t>Implementation Status</t>
  </si>
  <si>
    <t>Project Completion
Date</t>
  </si>
  <si>
    <t>Actual Annual Savings</t>
  </si>
  <si>
    <t>Actual Non-Energy Benefits Realized</t>
  </si>
  <si>
    <t>Actual Implementation Cost</t>
  </si>
  <si>
    <t>Electricity
(kWh)</t>
  </si>
  <si>
    <t>Natural Gas (therms)</t>
  </si>
  <si>
    <t>Liquid Propane (gallons)</t>
  </si>
  <si>
    <t>Diesel Fuel (gallons)</t>
  </si>
  <si>
    <t>Other Fuel Oils (gallons)</t>
  </si>
  <si>
    <t xml:space="preserve">Other </t>
  </si>
  <si>
    <t>Lower = 5
Higher = 1</t>
  </si>
  <si>
    <t>Shorter = 5
Longer = 1</t>
  </si>
  <si>
    <t>More = 5
Less = 1</t>
  </si>
  <si>
    <t>Higher = 5
Lower = 1</t>
  </si>
  <si>
    <t>Best= 5
Worst= 1</t>
  </si>
  <si>
    <t>EXAMPLE</t>
  </si>
  <si>
    <t>EEM# 29</t>
  </si>
  <si>
    <t>Chilled Water Pump VFDs</t>
  </si>
  <si>
    <t>Add VFDs and controls to the chilled water primary supply pump motors, eight motors at 50 hp each</t>
  </si>
  <si>
    <t>YES, Chillers</t>
  </si>
  <si>
    <t>Improve Overall HVAC Energy Consumption</t>
  </si>
  <si>
    <t>M. Stowe</t>
  </si>
  <si>
    <t>Reduce chiller condenser water make up by ~ 15%</t>
  </si>
  <si>
    <t>Improve consistency of plant air temperature and humidity</t>
  </si>
  <si>
    <t>x</t>
  </si>
  <si>
    <t>High</t>
  </si>
  <si>
    <t>Completed</t>
  </si>
  <si>
    <r>
      <t xml:space="preserve">Reduced chiller condenser water make up by </t>
    </r>
    <r>
      <rPr>
        <b/>
        <sz val="10"/>
        <color theme="1"/>
        <rFont val="Calibri"/>
        <family val="2"/>
        <scheme val="minor"/>
      </rPr>
      <t>~ 18%</t>
    </r>
  </si>
  <si>
    <t>Improved consistency of plant air temperature and humidity</t>
  </si>
  <si>
    <t>**Scoring Criteria Details</t>
  </si>
  <si>
    <t>1. Project COST ($)</t>
  </si>
  <si>
    <t>Empolyee Impact Definitions</t>
  </si>
  <si>
    <t>$5,000 or less</t>
  </si>
  <si>
    <t>Significant</t>
  </si>
  <si>
    <t>Good</t>
  </si>
  <si>
    <t>Some</t>
  </si>
  <si>
    <t xml:space="preserve">Limited </t>
  </si>
  <si>
    <t>No Impact</t>
  </si>
  <si>
    <t>&gt; $5,000 up to $50,000</t>
  </si>
  <si>
    <t>Employees have a direct and substantial impact on the successful implementation of the energy project</t>
  </si>
  <si>
    <t>Employees still have a direct, but less substantial impact on the successful implementation of the energy project</t>
  </si>
  <si>
    <t>Employees still have some, but a much less substantial impact on the successful implementation of the energy project</t>
  </si>
  <si>
    <t>Employees have limited impact on energy project success because the new system is mostly automated and needs very little human interface</t>
  </si>
  <si>
    <t>The energy project deploys a fully automated systems with very little to no human interface.</t>
  </si>
  <si>
    <t>&gt; $50,000 up to $500,000</t>
  </si>
  <si>
    <t>&gt; $500,000 up to $1,000000</t>
  </si>
  <si>
    <t>&gt; $1,000,000</t>
  </si>
  <si>
    <t xml:space="preserve">No impact </t>
  </si>
  <si>
    <t>2. Simple Payback (years)</t>
  </si>
  <si>
    <r>
      <rPr>
        <u/>
        <sz val="9"/>
        <color theme="1"/>
        <rFont val="Calibri"/>
        <family val="2"/>
        <scheme val="minor"/>
      </rPr>
      <t>Project EXAMPLES</t>
    </r>
    <r>
      <rPr>
        <sz val="9"/>
        <color theme="1"/>
        <rFont val="Calibri"/>
        <family val="2"/>
        <scheme val="minor"/>
      </rPr>
      <t>:
Compressed air leak repair
Equipment start up and shut down optimization
Behaviorial based projects like turning off lights and computers</t>
    </r>
  </si>
  <si>
    <r>
      <rPr>
        <u/>
        <sz val="9"/>
        <color theme="1"/>
        <rFont val="Calibri"/>
        <family val="2"/>
        <scheme val="minor"/>
      </rPr>
      <t>Project EXAMPLES</t>
    </r>
    <r>
      <rPr>
        <sz val="9"/>
        <color theme="1"/>
        <rFont val="Calibri"/>
        <family val="2"/>
        <scheme val="minor"/>
      </rPr>
      <t xml:space="preserve">:
Installing an automated control system where employees still have a good amount of input 
Implementing condenser water reset for chillers </t>
    </r>
  </si>
  <si>
    <r>
      <rPr>
        <u/>
        <sz val="9"/>
        <color theme="1"/>
        <rFont val="Calibri"/>
        <family val="2"/>
        <scheme val="minor"/>
      </rPr>
      <t>Project EXAMPLES</t>
    </r>
    <r>
      <rPr>
        <sz val="9"/>
        <color theme="1"/>
        <rFont val="Calibri"/>
        <family val="2"/>
        <scheme val="minor"/>
      </rPr>
      <t xml:space="preserve">:
Installing VFDs on pump and fan motors that will general operate automatically, but still require set up, system operation, and periodic adjustments by technicians </t>
    </r>
  </si>
  <si>
    <r>
      <rPr>
        <u/>
        <sz val="9"/>
        <color theme="1"/>
        <rFont val="Calibri"/>
        <family val="2"/>
        <scheme val="minor"/>
      </rPr>
      <t>Project EXAMPLES</t>
    </r>
    <r>
      <rPr>
        <sz val="9"/>
        <color theme="1"/>
        <rFont val="Calibri"/>
        <family val="2"/>
        <scheme val="minor"/>
      </rPr>
      <t xml:space="preserve">:
Installing a VFD air compressor that automatically starts and loads up and down based on plant air pressure </t>
    </r>
  </si>
  <si>
    <r>
      <rPr>
        <u/>
        <sz val="9"/>
        <color theme="1"/>
        <rFont val="Calibri"/>
        <family val="2"/>
        <scheme val="minor"/>
      </rPr>
      <t>Project EXAMPLES</t>
    </r>
    <r>
      <rPr>
        <sz val="9"/>
        <color theme="1"/>
        <rFont val="Calibri"/>
        <family val="2"/>
        <scheme val="minor"/>
      </rPr>
      <t xml:space="preserve">:
Installing a fully automated building control system that, once set up, pretty much runs on its own </t>
    </r>
  </si>
  <si>
    <t>2 years or less</t>
  </si>
  <si>
    <t>&gt; 2 up to 3 years</t>
  </si>
  <si>
    <t>&gt; 3 up to 4 years</t>
  </si>
  <si>
    <t>&gt; 4 up to 5 years</t>
  </si>
  <si>
    <t>&gt; 5 years</t>
  </si>
  <si>
    <t>3. Implementation Time (years)</t>
  </si>
  <si>
    <t>6 months or less</t>
  </si>
  <si>
    <t>Add Others</t>
  </si>
  <si>
    <t>&gt; 6 month up to 1 year</t>
  </si>
  <si>
    <t>&gt; 1 year up to 3 years</t>
  </si>
  <si>
    <t>&gt; 3 years up to 5 years</t>
  </si>
  <si>
    <t>From the list below:</t>
  </si>
  <si>
    <t>&gt;  4</t>
  </si>
  <si>
    <t>Up to 4</t>
  </si>
  <si>
    <t>Up to 3</t>
  </si>
  <si>
    <t>Up to 2</t>
  </si>
  <si>
    <t>NONE</t>
  </si>
  <si>
    <t>NON-Energy Benfits List</t>
  </si>
  <si>
    <t>Productivity improvements</t>
  </si>
  <si>
    <t>Quality improvements</t>
  </si>
  <si>
    <t>Ergonomic improvements</t>
  </si>
  <si>
    <t>Better material flow</t>
  </si>
  <si>
    <t>Labor savings</t>
  </si>
  <si>
    <t>Scrap reduction</t>
  </si>
  <si>
    <t>Reduce overtime</t>
  </si>
  <si>
    <t>Water use reduction</t>
  </si>
  <si>
    <t>Waste reduction</t>
  </si>
  <si>
    <t>Emissions reduction</t>
  </si>
  <si>
    <t>Pollution reduction</t>
  </si>
  <si>
    <t>Permitting requirements reduced</t>
  </si>
  <si>
    <t>Employee work condition improvements</t>
  </si>
  <si>
    <t>Operational safety improvements</t>
  </si>
  <si>
    <t>Better floor space utilization</t>
  </si>
  <si>
    <t>Carbon footprint reduction</t>
  </si>
  <si>
    <t>Greenhouse gas reduction</t>
  </si>
  <si>
    <t>Public relations improved</t>
  </si>
  <si>
    <t>Brand enhancement</t>
  </si>
  <si>
    <t>Please add more, as needed</t>
  </si>
  <si>
    <r>
      <t xml:space="preserve">6.2.3 When planning how to achieve its objectives and energy targets, the organization shall establish and maintain </t>
    </r>
    <r>
      <rPr>
        <b/>
        <u/>
        <sz val="11"/>
        <color theme="1"/>
        <rFont val="Calibri"/>
        <family val="2"/>
        <scheme val="minor"/>
      </rPr>
      <t>action plans</t>
    </r>
    <r>
      <rPr>
        <sz val="11"/>
        <color theme="1"/>
        <rFont val="Calibri"/>
        <family val="2"/>
        <scheme val="minor"/>
      </rPr>
      <t xml:space="preserve"> that include:</t>
    </r>
  </si>
  <si>
    <t>— what will be done;</t>
  </si>
  <si>
    <t>Use the template below to develop action plans for energy improvement projects from Tab 8.</t>
  </si>
  <si>
    <t>— what resources will be required;</t>
  </si>
  <si>
    <t>— who will be responsible;</t>
  </si>
  <si>
    <t>— when it will be completed;</t>
  </si>
  <si>
    <t>— how the results will be evaluated, including the method(s) used to verify energy performance improvement (see 9.1).</t>
  </si>
  <si>
    <t>Energy Management Action Plan Template (print out, fill out, and retain)</t>
  </si>
  <si>
    <r>
      <t xml:space="preserve">The organization shall consider how the actions to achieve its objectives and energy targets can be integrated into the organization’s business processes. The organization shall retain documented information on </t>
    </r>
    <r>
      <rPr>
        <b/>
        <u/>
        <sz val="11"/>
        <color theme="1"/>
        <rFont val="Calibri"/>
        <family val="2"/>
        <scheme val="minor"/>
      </rPr>
      <t>action plans</t>
    </r>
    <r>
      <rPr>
        <sz val="11"/>
        <color theme="1"/>
        <rFont val="Calibri"/>
        <family val="2"/>
        <scheme val="minor"/>
      </rPr>
      <t xml:space="preserve"> (see 7.5).</t>
    </r>
  </si>
  <si>
    <t>Project Objective/Target:</t>
  </si>
  <si>
    <t>Planned Completion Date:</t>
  </si>
  <si>
    <t>Actual Completion Date:</t>
  </si>
  <si>
    <t>Project Description:</t>
  </si>
  <si>
    <r>
      <t>Project Budget:</t>
    </r>
    <r>
      <rPr>
        <sz val="10"/>
        <color theme="1"/>
        <rFont val="Calibri"/>
        <family val="2"/>
        <scheme val="minor"/>
      </rPr>
      <t xml:space="preserve">  </t>
    </r>
  </si>
  <si>
    <r>
      <t>Project Leader:</t>
    </r>
    <r>
      <rPr>
        <sz val="10"/>
        <color theme="1"/>
        <rFont val="Arial"/>
        <family val="2"/>
      </rPr>
      <t xml:space="preserve">  </t>
    </r>
  </si>
  <si>
    <r>
      <t>Actual Cost:</t>
    </r>
    <r>
      <rPr>
        <sz val="10"/>
        <color theme="1"/>
        <rFont val="Calibri"/>
        <family val="2"/>
        <scheme val="minor"/>
      </rPr>
      <t xml:space="preserve">  </t>
    </r>
  </si>
  <si>
    <t xml:space="preserve">Management Review: </t>
  </si>
  <si>
    <t>Project Planning</t>
  </si>
  <si>
    <t>Action Items</t>
  </si>
  <si>
    <t>Leader Position</t>
  </si>
  <si>
    <t>Due Date</t>
  </si>
  <si>
    <t>Completion Date</t>
  </si>
  <si>
    <t>Required Resources/Comments</t>
  </si>
  <si>
    <t>Project Results Verification</t>
  </si>
  <si>
    <t>Describe the method(s) to be used to verify the results of the action plan and the energy performance improvement achieved:</t>
  </si>
  <si>
    <t>Unit(s) of Measurement</t>
  </si>
  <si>
    <t>Pre-Project Value</t>
  </si>
  <si>
    <t>Post Project Value</t>
  </si>
  <si>
    <t>Net Change</t>
  </si>
  <si>
    <t>Source of Measurement</t>
  </si>
  <si>
    <t>Date
Done</t>
  </si>
  <si>
    <t>Responsible Party</t>
  </si>
  <si>
    <t>(e.g. meter ID, calculation formula, etc.)</t>
  </si>
  <si>
    <r>
      <t>Evaluation of Results:</t>
    </r>
    <r>
      <rPr>
        <sz val="10"/>
        <color theme="1"/>
        <rFont val="Arial"/>
        <family val="2"/>
      </rPr>
      <t xml:space="preserve"> </t>
    </r>
  </si>
  <si>
    <r>
      <t>Communication/Training Plan:</t>
    </r>
    <r>
      <rPr>
        <sz val="10"/>
        <color rgb="FF000000"/>
        <rFont val="Arial"/>
        <family val="2"/>
      </rPr>
      <t xml:space="preserve"> Identify departments affected by the project. 
1)  Mark the first column for departments involved with/affected with the project </t>
    </r>
    <r>
      <rPr>
        <u/>
        <sz val="10"/>
        <color rgb="FF000000"/>
        <rFont val="Arial"/>
        <family val="2"/>
      </rPr>
      <t>implementation</t>
    </r>
    <r>
      <rPr>
        <sz val="10"/>
        <color rgb="FF000000"/>
        <rFont val="Arial"/>
        <family val="2"/>
      </rPr>
      <t xml:space="preserve"> with a capital "</t>
    </r>
    <r>
      <rPr>
        <b/>
        <sz val="10"/>
        <color rgb="FF000000"/>
        <rFont val="Georgia"/>
        <family val="1"/>
      </rPr>
      <t>I</t>
    </r>
    <r>
      <rPr>
        <sz val="10"/>
        <color rgb="FF000000"/>
        <rFont val="Arial"/>
        <family val="2"/>
      </rPr>
      <t xml:space="preserve">"
2)  Mark the second column for departments involved with/affected by </t>
    </r>
    <r>
      <rPr>
        <u/>
        <sz val="10"/>
        <color rgb="FF000000"/>
        <rFont val="Arial"/>
        <family val="2"/>
      </rPr>
      <t>sustaining</t>
    </r>
    <r>
      <rPr>
        <sz val="10"/>
        <color rgb="FF000000"/>
        <rFont val="Arial"/>
        <family val="2"/>
      </rPr>
      <t xml:space="preserve"> the project improvements with a capital "</t>
    </r>
    <r>
      <rPr>
        <b/>
        <sz val="10"/>
        <color rgb="FF000000"/>
        <rFont val="Georgia"/>
        <family val="1"/>
      </rPr>
      <t>S</t>
    </r>
    <r>
      <rPr>
        <sz val="10"/>
        <color rgb="FF000000"/>
        <rFont val="Arial"/>
        <family val="2"/>
      </rPr>
      <t>"</t>
    </r>
  </si>
  <si>
    <t>All Departments</t>
  </si>
  <si>
    <t>Production</t>
  </si>
  <si>
    <t>Lab</t>
  </si>
  <si>
    <t>Sales/Marketing</t>
  </si>
  <si>
    <t>Maintenance</t>
  </si>
  <si>
    <t>Purchasing</t>
  </si>
  <si>
    <t>Accounting</t>
  </si>
  <si>
    <t>Transportation</t>
  </si>
  <si>
    <t>Bldg./Facility Ops &amp; Mgt</t>
  </si>
  <si>
    <t>Human Resources</t>
  </si>
  <si>
    <t>Warehouse</t>
  </si>
  <si>
    <t>Corporate</t>
  </si>
  <si>
    <t>Customer Service</t>
  </si>
  <si>
    <t>Custodial/Housekeeping</t>
  </si>
  <si>
    <t>Contractors</t>
  </si>
  <si>
    <t>Sustaining the project improvements</t>
  </si>
  <si>
    <t xml:space="preserve">Document the details for each responsibility necessary to sustain the energy savings achieved by the project’s implementation. </t>
  </si>
  <si>
    <t>What needs to be done?, i.e. tasks/assignments for this item</t>
  </si>
  <si>
    <t>Roles</t>
  </si>
  <si>
    <t>Resources</t>
  </si>
  <si>
    <t>Communication</t>
  </si>
  <si>
    <t>Training</t>
  </si>
  <si>
    <t>Oper. Controls</t>
  </si>
  <si>
    <t>Monitoring &amp; Measurement</t>
  </si>
  <si>
    <t>Process Changes</t>
  </si>
  <si>
    <t>Project Follow-up Notes/Lessons Learned</t>
  </si>
  <si>
    <t>Operation Controls Planning Template</t>
  </si>
  <si>
    <t>The organization shall plan, implement and control the processes, related to its SEUs, needed to meet requirements, and to implement the action plans by:</t>
  </si>
  <si>
    <t>a) establishing criteria for the processes, including the effective operation and maintenance of facilities, equipment, systems and energy-using processes, where their absence can lead to a significant deviation from intended energy performance;</t>
  </si>
  <si>
    <t>NOTE:  Significant deviation criteria are determined by the organization.</t>
  </si>
  <si>
    <t>b) communicating the criteria to relevant person(s) doing work under the control of the organization;</t>
  </si>
  <si>
    <t>c) implementing control of the processes in accordance with the criteria, including operating and maintaining facilities, equipment, systems and energy-using processes in accordance with established criteria;</t>
  </si>
  <si>
    <t>d) keeping documented information (see 7.5) to the extent necessary to have confidence that the processes have been carried out as planned.</t>
  </si>
  <si>
    <t>The organization shall control planned changes and review the consequences of unintended changes, taking actions to mitigate any adverse effects, as necessary.</t>
  </si>
  <si>
    <t>The organization shall ensure that outsourced SEUs or processes related to its SEUs are controlled (see 8.3).</t>
  </si>
  <si>
    <t>YOUR SITE  Operational &amp; Maintenance Controls Planning Worksheet</t>
  </si>
  <si>
    <r>
      <rPr>
        <b/>
        <u/>
        <sz val="11"/>
        <color theme="1"/>
        <rFont val="Calibri"/>
        <family val="2"/>
        <scheme val="minor"/>
      </rPr>
      <t>NOTE:</t>
    </r>
    <r>
      <rPr>
        <sz val="11"/>
        <color theme="1"/>
        <rFont val="Calibri"/>
        <family val="2"/>
        <scheme val="minor"/>
      </rPr>
      <t xml:space="preserve">   Once the Operational controls and maintenance criteria are identified, they must be communicated to the appropriate personnel and implemented</t>
    </r>
  </si>
  <si>
    <t>USE for both SEUs and/or Action Plans (APs)</t>
  </si>
  <si>
    <t>UCL = Upper Control Limit</t>
  </si>
  <si>
    <t>Focus on biggest energy</t>
  </si>
  <si>
    <t>SEU or AP #</t>
  </si>
  <si>
    <t>Short Name</t>
  </si>
  <si>
    <t>LCL = Lower Control Limit</t>
  </si>
  <si>
    <t>consumers FIRST</t>
  </si>
  <si>
    <t>SEU #1</t>
  </si>
  <si>
    <t>COOLING</t>
  </si>
  <si>
    <t>Associated with this SEU</t>
  </si>
  <si>
    <t>Energy Types Consumed by this SEU</t>
  </si>
  <si>
    <t>BRAINSTORM Operational Controls</t>
  </si>
  <si>
    <t>Identify Additional Information for Selected Parameters</t>
  </si>
  <si>
    <t>Parameter Monitoring</t>
  </si>
  <si>
    <t>Identify Maintenance Criteria</t>
  </si>
  <si>
    <t>Communicate to the Appropriate  Personnel</t>
  </si>
  <si>
    <t>Implement the Selected Operational Controls and Maintenance Criteria</t>
  </si>
  <si>
    <t>Process for Managing Changes</t>
  </si>
  <si>
    <t>Full Description</t>
  </si>
  <si>
    <t>Facilities</t>
  </si>
  <si>
    <t>Processes</t>
  </si>
  <si>
    <t>Systems</t>
  </si>
  <si>
    <t>Equipment</t>
  </si>
  <si>
    <t>Parameter</t>
  </si>
  <si>
    <t>Instrument</t>
  </si>
  <si>
    <t>Calibration Required?</t>
  </si>
  <si>
    <t>Units</t>
  </si>
  <si>
    <t>Value</t>
  </si>
  <si>
    <t>UCL</t>
  </si>
  <si>
    <t>LCL</t>
  </si>
  <si>
    <t>Energy Impact Trend</t>
  </si>
  <si>
    <t>WHO?</t>
  </si>
  <si>
    <t>WHAT?</t>
  </si>
  <si>
    <t>WHERE?</t>
  </si>
  <si>
    <t>WHEN?</t>
  </si>
  <si>
    <t>HOW?</t>
  </si>
  <si>
    <t>Action for Data</t>
  </si>
  <si>
    <t>Describe the maintenance system for the SEU system including who, what, where, when, and how:</t>
  </si>
  <si>
    <t>Role</t>
  </si>
  <si>
    <t>Group</t>
  </si>
  <si>
    <t>Methods (mark all used)</t>
  </si>
  <si>
    <t>Decide on Implementation Tools</t>
  </si>
  <si>
    <t>Implementation Tools (mark all used)</t>
  </si>
  <si>
    <t>Building Cooling</t>
  </si>
  <si>
    <t>Central Energy Plants</t>
  </si>
  <si>
    <t>Vapor compression</t>
  </si>
  <si>
    <t>Chillers-Water cooled</t>
  </si>
  <si>
    <t>What system parameters can impact the energy consumption of this SEU/Action Plan? (list)</t>
  </si>
  <si>
    <t>Chilled water return  temperature</t>
  </si>
  <si>
    <t>Temperature Gauge</t>
  </si>
  <si>
    <t>◦F</t>
  </si>
  <si>
    <t>Higher indicates more cooling load</t>
  </si>
  <si>
    <t>DPW O&amp;M Techs</t>
  </si>
  <si>
    <t>Temperatures</t>
  </si>
  <si>
    <t>Temperatures: Hourly</t>
  </si>
  <si>
    <t>Log sheets</t>
  </si>
  <si>
    <t>Send log sheets and data downloads to the Energy Team Leader at DPW.
The Energy Team Leader and REMs will review and  analyze the data, and give feedback on any action needed to the O&amp;M teams.</t>
  </si>
  <si>
    <r>
      <t xml:space="preserve">All equipment related to the COOLING SEU is properly maintained per manufacturer's recommendations using the XYZ Maintenance Management System. PM work orders are issued based on the periodicity of the PM item and PMs are then scheduled and completed. Records of completed PMs are maintained by DPW.
</t>
    </r>
    <r>
      <rPr>
        <sz val="11"/>
        <color rgb="FFFF0000"/>
        <rFont val="Calibri"/>
        <family val="2"/>
        <scheme val="minor"/>
      </rPr>
      <t>....AND SO ON...</t>
    </r>
    <r>
      <rPr>
        <sz val="11"/>
        <color theme="1"/>
        <rFont val="Calibri"/>
        <family val="2"/>
        <scheme val="minor"/>
      </rPr>
      <t xml:space="preserve">
</t>
    </r>
  </si>
  <si>
    <t>Equipment Operators</t>
  </si>
  <si>
    <t>DPW</t>
  </si>
  <si>
    <t>Shift or toolbox meetings</t>
  </si>
  <si>
    <t>1) For each selected implementation tool:</t>
  </si>
  <si>
    <r>
      <rPr>
        <sz val="7"/>
        <color rgb="FF000000"/>
        <rFont val="Times New Roman"/>
        <family val="1"/>
      </rPr>
      <t xml:space="preserve"> </t>
    </r>
    <r>
      <rPr>
        <sz val="10"/>
        <color rgb="FF000000"/>
        <rFont val="Arial"/>
        <family val="2"/>
      </rPr>
      <t>Work instructions</t>
    </r>
  </si>
  <si>
    <t>1) BRAINSTORM with the Team:</t>
  </si>
  <si>
    <t>Equipment Cooling</t>
  </si>
  <si>
    <t>Individual Buildings</t>
  </si>
  <si>
    <t>Thermodynamics</t>
  </si>
  <si>
    <t>Condenser Water</t>
  </si>
  <si>
    <t>Chiller Compressors</t>
  </si>
  <si>
    <t>Chiller sequencing program</t>
  </si>
  <si>
    <t>Chilled water supply  temperature</t>
  </si>
  <si>
    <t>Lower takes more energy to create</t>
  </si>
  <si>
    <t>Honeywell Operators</t>
  </si>
  <si>
    <t>T-Stat Setpoints</t>
  </si>
  <si>
    <t>T-Stat Setpoints:</t>
  </si>
  <si>
    <t>Building automation sys.</t>
  </si>
  <si>
    <t>Honeywell</t>
  </si>
  <si>
    <t>Demonstrations</t>
  </si>
  <si>
    <t>a) Create the tool, if needed</t>
  </si>
  <si>
    <t>Standard Operating Procedures (SOPs)</t>
  </si>
  <si>
    <t>a) What unplanned changes could occur to impact this SEU energy performance:</t>
  </si>
  <si>
    <t>Pumping</t>
  </si>
  <si>
    <t>Chilled Water Pumps</t>
  </si>
  <si>
    <t>Chilled water supply temperature</t>
  </si>
  <si>
    <t>Building automation setpoints</t>
  </si>
  <si>
    <t>Condenser water supply temperature</t>
  </si>
  <si>
    <t>Cooler makes the chiller more efficient</t>
  </si>
  <si>
    <t>Facility Managers</t>
  </si>
  <si>
    <t>Commands</t>
  </si>
  <si>
    <t>Periodically (TBD)</t>
  </si>
  <si>
    <t>JCI</t>
  </si>
  <si>
    <t>E-mails</t>
  </si>
  <si>
    <t>b) Include the tool in document control, as needed</t>
  </si>
  <si>
    <t>Examples:</t>
  </si>
  <si>
    <t>(Ventilation)</t>
  </si>
  <si>
    <t>Condenser Water Pumps</t>
  </si>
  <si>
    <t>Air handling unit outside air dampers</t>
  </si>
  <si>
    <t>Thermostat settings</t>
  </si>
  <si>
    <t>Variety of Thermostats</t>
  </si>
  <si>
    <t>n/a</t>
  </si>
  <si>
    <t>Lower setting will require more cooling</t>
  </si>
  <si>
    <t>Building Energy Managers</t>
  </si>
  <si>
    <t>Barracks</t>
  </si>
  <si>
    <t>Staff meetings</t>
  </si>
  <si>
    <t>c) Train personnel on how to use the tool</t>
  </si>
  <si>
    <t>Logbooks</t>
  </si>
  <si>
    <t>Random people adjusting thermostats</t>
  </si>
  <si>
    <t>Commissaries</t>
  </si>
  <si>
    <t>(Air Conditioning)</t>
  </si>
  <si>
    <t>Cooling Towers</t>
  </si>
  <si>
    <t>Chiller loading / unloading (i.e. cycling)</t>
  </si>
  <si>
    <t>etc.</t>
  </si>
  <si>
    <t>24 x 7</t>
  </si>
  <si>
    <t>Maintenance Technicians</t>
  </si>
  <si>
    <t>Equipment markings</t>
  </si>
  <si>
    <t>d) Start using the tool</t>
  </si>
  <si>
    <t>Checklist</t>
  </si>
  <si>
    <t>Setpoints on equipment changed without approval</t>
  </si>
  <si>
    <t>Humidity Control</t>
  </si>
  <si>
    <t>Cooling Tower Fans</t>
  </si>
  <si>
    <t>Control valve positions</t>
  </si>
  <si>
    <t>Heating and cooling at the same time</t>
  </si>
  <si>
    <t>OTHERS?</t>
  </si>
  <si>
    <t xml:space="preserve">Others </t>
  </si>
  <si>
    <t>Supplier meetings</t>
  </si>
  <si>
    <t>e) Collect data from the tool</t>
  </si>
  <si>
    <t>Work area postings</t>
  </si>
  <si>
    <t>Some function bypassed</t>
  </si>
  <si>
    <t>Chillers-Air cooled</t>
  </si>
  <si>
    <t>VFD settings</t>
  </si>
  <si>
    <t>Contractor briefings</t>
  </si>
  <si>
    <t>f) Follow up to make sure the tool is effective</t>
  </si>
  <si>
    <t>Signs and labeling</t>
  </si>
  <si>
    <t>b) How can these be avoided</t>
  </si>
  <si>
    <t>VFD setting changed</t>
  </si>
  <si>
    <t>Instrumentation</t>
  </si>
  <si>
    <t>Other pumps</t>
  </si>
  <si>
    <t>Which of these parameters can be readily monitored, measured, and controlled? (list)</t>
  </si>
  <si>
    <t>On-the-job training</t>
  </si>
  <si>
    <t>g) Follow up to make sure the tool is being used properly</t>
  </si>
  <si>
    <t>Specific personnel certifications</t>
  </si>
  <si>
    <t>Not completing a required PM item</t>
  </si>
  <si>
    <t>Two-Pipe Systems</t>
  </si>
  <si>
    <t>Other Fans</t>
  </si>
  <si>
    <t>Building Managers</t>
  </si>
  <si>
    <t>Shift training</t>
  </si>
  <si>
    <t>h) Periodically review and update tools</t>
  </si>
  <si>
    <t>Brochures and other visual aids</t>
  </si>
  <si>
    <t>Removing a critical sensor</t>
  </si>
  <si>
    <t>Four-Pipe Systems</t>
  </si>
  <si>
    <t>Air Handling Units</t>
  </si>
  <si>
    <t>Bragg Site</t>
  </si>
  <si>
    <t>Classroom training</t>
  </si>
  <si>
    <t>Templates</t>
  </si>
  <si>
    <t>Cooling Coils</t>
  </si>
  <si>
    <t>Typical maintenance items include:</t>
  </si>
  <si>
    <t>Supplier training</t>
  </si>
  <si>
    <t>Statistical Process Control (SPC) charts</t>
  </si>
  <si>
    <t>2) When changes are required:</t>
  </si>
  <si>
    <t>Control Valves</t>
  </si>
  <si>
    <t>Lubrication</t>
  </si>
  <si>
    <t>Peer mentoring</t>
  </si>
  <si>
    <t xml:space="preserve">Building automation systems </t>
  </si>
  <si>
    <t>a) Document the change</t>
  </si>
  <si>
    <t>Heat Exchangers</t>
  </si>
  <si>
    <t>Filter replacement</t>
  </si>
  <si>
    <t xml:space="preserve">Operational and Maintenance </t>
  </si>
  <si>
    <t>On-line training</t>
  </si>
  <si>
    <t>Spreadsheets</t>
  </si>
  <si>
    <t>b) Communicate the change to appropriate personnel</t>
  </si>
  <si>
    <t>VFDs</t>
  </si>
  <si>
    <t>Tension adjustment</t>
  </si>
  <si>
    <t>Leaders</t>
  </si>
  <si>
    <t>Training from certified bodies</t>
  </si>
  <si>
    <t>c) Update implementation tools, as needed</t>
  </si>
  <si>
    <t>Selected parameters for this SEU/Action Plan (list)</t>
  </si>
  <si>
    <t>Cleaning</t>
  </si>
  <si>
    <t>Technical training</t>
  </si>
  <si>
    <t>d) Follow up to ensure that the change is effective and working well</t>
  </si>
  <si>
    <t>Leak repair</t>
  </si>
  <si>
    <t>Fluid levels</t>
  </si>
  <si>
    <t>Thermography</t>
  </si>
  <si>
    <t>Others:</t>
  </si>
  <si>
    <t>Vibration analysis</t>
  </si>
  <si>
    <t>Tuning, etc.</t>
  </si>
  <si>
    <t>ADD OTHERS, as needed</t>
  </si>
  <si>
    <t>SEU #2</t>
  </si>
  <si>
    <t>Building Heating</t>
  </si>
  <si>
    <t>Combustion</t>
  </si>
  <si>
    <t>MTHW</t>
  </si>
  <si>
    <t>Water Heating</t>
  </si>
  <si>
    <t>LTHW</t>
  </si>
  <si>
    <t>Combustion Burners</t>
  </si>
  <si>
    <t>MTHW supply temperature</t>
  </si>
  <si>
    <t>Combustion burner settings</t>
  </si>
  <si>
    <t>Combustion Blowers</t>
  </si>
  <si>
    <t>#2 Fuel Oil</t>
  </si>
  <si>
    <t>LTHW supply temperature</t>
  </si>
  <si>
    <t>Flue exhaust oxygen level</t>
  </si>
  <si>
    <t>(Heating)</t>
  </si>
  <si>
    <t>Hot Water Pumps</t>
  </si>
  <si>
    <t>Percent excess air to burners</t>
  </si>
  <si>
    <t>Feed Water Pumps</t>
  </si>
  <si>
    <t>Boiler loading / loading (i.e. cycling)</t>
  </si>
  <si>
    <t>Other Pumps</t>
  </si>
  <si>
    <t>Direct Fired Heating</t>
  </si>
  <si>
    <t>Heating Coils</t>
  </si>
  <si>
    <t>SEU #3</t>
  </si>
  <si>
    <t>Site-wide</t>
  </si>
  <si>
    <t>All buildings on site</t>
  </si>
  <si>
    <t>Illumination</t>
  </si>
  <si>
    <t>Lighting circuits</t>
  </si>
  <si>
    <t>Fixtures</t>
  </si>
  <si>
    <t>Indoor</t>
  </si>
  <si>
    <t>Lamps</t>
  </si>
  <si>
    <t>Time that the lights are on, especially when not needed</t>
  </si>
  <si>
    <t>Outdoor</t>
  </si>
  <si>
    <t>Occupancy Sensors</t>
  </si>
  <si>
    <t>Proper operation of occupancy and daylight sensors</t>
  </si>
  <si>
    <t>Timers</t>
  </si>
  <si>
    <t>Daylight Sensors</t>
  </si>
  <si>
    <t>99A</t>
  </si>
  <si>
    <t>Baseline and Achievement Period Examples for Energy Improvement</t>
  </si>
  <si>
    <t xml:space="preserve">Relationship between </t>
  </si>
  <si>
    <t>Baseline Period</t>
  </si>
  <si>
    <t>Must be at least 12 months long</t>
  </si>
  <si>
    <t>Achievement Period</t>
  </si>
  <si>
    <t>Starts at the end of the Baseline Period and must be at least 12 months long, but no more that 120 months long</t>
  </si>
  <si>
    <t>Reporting Period</t>
  </si>
  <si>
    <t>Achievement Period and Reporting Period must END at the same time</t>
  </si>
  <si>
    <t>Achievement Period does NOT have to be a multiple of 12 months, although this is convenient</t>
  </si>
  <si>
    <t>Shortest Possible Scenario</t>
  </si>
  <si>
    <t>months</t>
  </si>
  <si>
    <t>Typical Scenario</t>
  </si>
  <si>
    <t>Longest Possible Scenario</t>
  </si>
  <si>
    <t>99B</t>
  </si>
  <si>
    <t>Bottom Up Energy Savings Example Graphic</t>
  </si>
  <si>
    <t>Top-Down Energy Savings, using the model</t>
  </si>
  <si>
    <t>Bottom-Up Energy Savings, using the Registry</t>
  </si>
  <si>
    <t>Project 6</t>
  </si>
  <si>
    <t xml:space="preserve">TD Total Energy Savings </t>
  </si>
  <si>
    <t>Total Energy Used (THEN)</t>
  </si>
  <si>
    <r>
      <t>ESP</t>
    </r>
    <r>
      <rPr>
        <b/>
        <vertAlign val="subscript"/>
        <sz val="14"/>
        <color theme="1"/>
        <rFont val="Calibri"/>
        <family val="2"/>
        <scheme val="minor"/>
      </rPr>
      <t>TD</t>
    </r>
  </si>
  <si>
    <t>Should be close</t>
  </si>
  <si>
    <t>Project 5</t>
  </si>
  <si>
    <t>Project 4</t>
  </si>
  <si>
    <t xml:space="preserve">BU Total Energy Savings </t>
  </si>
  <si>
    <r>
      <t>ESP</t>
    </r>
    <r>
      <rPr>
        <b/>
        <vertAlign val="subscript"/>
        <sz val="14"/>
        <color theme="1"/>
        <rFont val="Calibri"/>
        <family val="2"/>
        <scheme val="minor"/>
      </rPr>
      <t>BU</t>
    </r>
  </si>
  <si>
    <t>Project 3</t>
  </si>
  <si>
    <t>Project 2</t>
  </si>
  <si>
    <t>Total Energy Used (NOW)</t>
  </si>
  <si>
    <t>Project 1</t>
  </si>
  <si>
    <r>
      <t>RF = ESP</t>
    </r>
    <r>
      <rPr>
        <vertAlign val="subscript"/>
        <sz val="28"/>
        <color theme="1"/>
        <rFont val="Calibri"/>
        <family val="2"/>
        <scheme val="minor"/>
      </rPr>
      <t>BU</t>
    </r>
    <r>
      <rPr>
        <sz val="28"/>
        <color theme="1"/>
        <rFont val="Calibri"/>
        <family val="2"/>
        <scheme val="minor"/>
      </rPr>
      <t xml:space="preserve"> / ESP</t>
    </r>
    <r>
      <rPr>
        <vertAlign val="subscript"/>
        <sz val="28"/>
        <color theme="1"/>
        <rFont val="Calibri"/>
        <family val="2"/>
        <scheme val="minor"/>
      </rPr>
      <t>TD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</si>
</sst>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3" formatCode="_(* #,##0.00_);_(* \(#,##0.00\);_(* &quot;-&quot;??_);_(@_)"/>
    <numFmt numFmtId="164" formatCode="[$-409]mmm\-yy;@"/>
    <numFmt numFmtId="165" formatCode="_(* #,##0_);_(* \(#,##0\);_(* &quot;-&quot;??_);_(@_)"/>
    <numFmt numFmtId="166" formatCode="m/d/yyyy;@"/>
    <numFmt numFmtId="167" formatCode="yyyy"/>
    <numFmt numFmtId="168" formatCode="0.000"/>
    <numFmt numFmtId="169" formatCode="0.0%"/>
    <numFmt numFmtId="170" formatCode="#,##0.000_);[Red]\(#,##0.000\)"/>
    <numFmt numFmtId="171" formatCode="0.0000%"/>
    <numFmt numFmtId="172" formatCode="#,##0.0"/>
    <numFmt numFmtId="173" formatCode="mm/dd/yy;@"/>
    <numFmt numFmtId="174" formatCode="#,##0.0_);[Red]\(#,##0.0\)"/>
  </numFmts>
  <fonts count="97">
    <font>
      <sz val="11"/>
      <color theme="1"/>
      <name val="Calibri"/>
      <family val="2"/>
      <scheme val="minor"/>
    </font>
    <font>
      <b/>
      <sz val="12"/>
      <color theme="1"/>
      <name val="Calibri"/>
      <family val="2"/>
      <scheme val="minor"/>
    </font>
    <font>
      <sz val="14"/>
      <color theme="1"/>
      <name val="Calibri"/>
      <family val="2"/>
      <scheme val="minor"/>
    </font>
    <font>
      <sz val="16"/>
      <color theme="1"/>
      <name val="Calibri"/>
      <family val="2"/>
      <scheme val="minor"/>
    </font>
    <font>
      <b/>
      <sz val="14"/>
      <color theme="1"/>
      <name val="Calibri"/>
      <family val="2"/>
      <scheme val="minor"/>
    </font>
    <font>
      <b/>
      <sz val="11"/>
      <color theme="1"/>
      <name val="Calibri"/>
      <family val="2"/>
      <scheme val="minor"/>
    </font>
    <font>
      <b/>
      <u/>
      <sz val="20"/>
      <color theme="1"/>
      <name val="Calibri"/>
      <family val="2"/>
      <scheme val="minor"/>
    </font>
    <font>
      <sz val="24"/>
      <color theme="1"/>
      <name val="Calibri"/>
      <family val="2"/>
      <scheme val="minor"/>
    </font>
    <font>
      <b/>
      <sz val="11"/>
      <color rgb="FFFF0000"/>
      <name val="Calibri"/>
      <family val="2"/>
      <scheme val="minor"/>
    </font>
    <font>
      <b/>
      <sz val="18"/>
      <color theme="1"/>
      <name val="Calibri"/>
      <family val="2"/>
      <scheme val="minor"/>
    </font>
    <font>
      <b/>
      <vertAlign val="subscript"/>
      <sz val="14"/>
      <color theme="1"/>
      <name val="Calibri"/>
      <family val="2"/>
      <scheme val="minor"/>
    </font>
    <font>
      <sz val="28"/>
      <color theme="1"/>
      <name val="Calibri"/>
      <family val="2"/>
      <scheme val="minor"/>
    </font>
    <font>
      <vertAlign val="subscript"/>
      <sz val="28"/>
      <color theme="1"/>
      <name val="Calibri"/>
      <family val="2"/>
      <scheme val="minor"/>
    </font>
    <font>
      <b/>
      <sz val="22"/>
      <color rgb="FFFF0000"/>
      <name val="Calibri"/>
      <family val="2"/>
      <scheme val="minor"/>
    </font>
    <font>
      <b/>
      <sz val="28"/>
      <color theme="1"/>
      <name val="Calibri"/>
      <family val="2"/>
      <scheme val="minor"/>
    </font>
    <font>
      <sz val="14"/>
      <color rgb="FFFF0000"/>
      <name val="Calibri"/>
      <family val="2"/>
      <scheme val="minor"/>
    </font>
    <font>
      <b/>
      <sz val="36"/>
      <color theme="1"/>
      <name val="Calibri"/>
      <family val="2"/>
      <scheme val="minor"/>
    </font>
    <font>
      <b/>
      <u/>
      <sz val="24"/>
      <color theme="1"/>
      <name val="Calibri"/>
      <family val="2"/>
      <scheme val="minor"/>
    </font>
    <font>
      <u/>
      <sz val="11"/>
      <color theme="1"/>
      <name val="Calibri"/>
      <family val="2"/>
      <scheme val="minor"/>
    </font>
    <font>
      <sz val="12"/>
      <color theme="1"/>
      <name val="Calibri"/>
      <family val="2"/>
      <scheme val="minor"/>
    </font>
    <font>
      <b/>
      <sz val="14"/>
      <color rgb="FFFF0000"/>
      <name val="Calibri"/>
      <family val="2"/>
      <scheme val="minor"/>
    </font>
    <font>
      <b/>
      <sz val="22"/>
      <color theme="1"/>
      <name val="Calibri"/>
      <family val="2"/>
      <scheme val="minor"/>
    </font>
    <font>
      <b/>
      <u/>
      <sz val="14"/>
      <color theme="1"/>
      <name val="Calibri"/>
      <family val="2"/>
      <scheme val="minor"/>
    </font>
    <font>
      <sz val="22"/>
      <color theme="1"/>
      <name val="Calibri"/>
      <family val="2"/>
      <scheme val="minor"/>
    </font>
    <font>
      <b/>
      <sz val="20"/>
      <color theme="1"/>
      <name val="Calibri"/>
      <family val="2"/>
      <scheme val="minor"/>
    </font>
    <font>
      <sz val="11"/>
      <name val="Calibri"/>
      <family val="2"/>
      <scheme val="minor"/>
    </font>
    <font>
      <b/>
      <sz val="48"/>
      <color theme="1"/>
      <name val="Calibri"/>
      <family val="2"/>
      <scheme val="minor"/>
    </font>
    <font>
      <sz val="20"/>
      <color theme="1"/>
      <name val="Calibri"/>
      <family val="2"/>
      <scheme val="minor"/>
    </font>
    <font>
      <b/>
      <sz val="16"/>
      <color theme="1"/>
      <name val="Calibri"/>
      <family val="2"/>
      <scheme val="minor"/>
    </font>
    <font>
      <b/>
      <sz val="24"/>
      <color theme="1"/>
      <name val="Calibri"/>
      <family val="2"/>
      <scheme val="minor"/>
    </font>
    <font>
      <b/>
      <u/>
      <sz val="18"/>
      <color theme="1"/>
      <name val="Calibri"/>
      <family val="2"/>
      <scheme val="minor"/>
    </font>
    <font>
      <b/>
      <sz val="12"/>
      <color theme="1"/>
      <name val="Calibri"/>
      <family val="2"/>
    </font>
    <font>
      <b/>
      <vertAlign val="subscript"/>
      <sz val="12"/>
      <color theme="1"/>
      <name val="Calibri"/>
      <family val="2"/>
    </font>
    <font>
      <b/>
      <sz val="11"/>
      <color rgb="FFFF00FF"/>
      <name val="Calibri"/>
      <family val="2"/>
      <scheme val="minor"/>
    </font>
    <font>
      <b/>
      <sz val="9"/>
      <color indexed="81"/>
      <name val="Tahoma"/>
      <family val="2"/>
    </font>
    <font>
      <sz val="9"/>
      <color indexed="81"/>
      <name val="Tahoma"/>
      <family val="2"/>
    </font>
    <font>
      <u/>
      <sz val="14"/>
      <color theme="1"/>
      <name val="Calibri"/>
      <family val="2"/>
      <scheme val="minor"/>
    </font>
    <font>
      <sz val="11"/>
      <color rgb="FFFF0000"/>
      <name val="Calibri"/>
      <family val="2"/>
      <scheme val="minor"/>
    </font>
    <font>
      <b/>
      <sz val="12"/>
      <color rgb="FFFF0000"/>
      <name val="Calibri"/>
      <family val="2"/>
      <scheme val="minor"/>
    </font>
    <font>
      <b/>
      <sz val="14"/>
      <color rgb="FFFF00FF"/>
      <name val="Calibri"/>
      <family val="2"/>
      <scheme val="minor"/>
    </font>
    <font>
      <b/>
      <sz val="12"/>
      <name val="Calibri"/>
      <family val="2"/>
      <scheme val="minor"/>
    </font>
    <font>
      <sz val="8"/>
      <name val="Calibri"/>
      <family val="2"/>
      <scheme val="minor"/>
    </font>
    <font>
      <b/>
      <sz val="14"/>
      <name val="Calibri"/>
      <family val="2"/>
      <scheme val="minor"/>
    </font>
    <font>
      <b/>
      <sz val="20"/>
      <name val="Calibri"/>
      <family val="2"/>
      <scheme val="minor"/>
    </font>
    <font>
      <b/>
      <sz val="72"/>
      <color theme="1"/>
      <name val="Calibri"/>
      <family val="2"/>
      <scheme val="minor"/>
    </font>
    <font>
      <b/>
      <sz val="12"/>
      <color rgb="FFFF00FF"/>
      <name val="Calibri"/>
      <family val="2"/>
      <scheme val="minor"/>
    </font>
    <font>
      <sz val="10"/>
      <name val="Arial"/>
      <family val="2"/>
    </font>
    <font>
      <sz val="11"/>
      <color rgb="FF0000FF"/>
      <name val="Calibri"/>
      <family val="2"/>
      <scheme val="minor"/>
    </font>
    <font>
      <b/>
      <sz val="11"/>
      <color rgb="FF0000FF"/>
      <name val="Calibri"/>
      <family val="2"/>
      <scheme val="minor"/>
    </font>
    <font>
      <b/>
      <sz val="14"/>
      <color theme="1"/>
      <name val="Calibri"/>
      <family val="2"/>
    </font>
    <font>
      <b/>
      <u/>
      <sz val="11"/>
      <color theme="1"/>
      <name val="Calibri"/>
      <family val="2"/>
      <scheme val="minor"/>
    </font>
    <font>
      <b/>
      <sz val="16"/>
      <color rgb="FFFF0000"/>
      <name val="Calibri"/>
      <family val="2"/>
      <scheme val="minor"/>
    </font>
    <font>
      <b/>
      <sz val="11"/>
      <color rgb="FF3333FF"/>
      <name val="Calibri"/>
      <family val="2"/>
      <scheme val="minor"/>
    </font>
    <font>
      <b/>
      <sz val="14"/>
      <color rgb="FF3333FF"/>
      <name val="Calibri"/>
      <family val="2"/>
      <scheme val="minor"/>
    </font>
    <font>
      <b/>
      <i/>
      <sz val="12"/>
      <color theme="1"/>
      <name val="Calibri"/>
      <family val="2"/>
      <scheme val="minor"/>
    </font>
    <font>
      <b/>
      <sz val="20"/>
      <color rgb="FFFF0000"/>
      <name val="Calibri"/>
      <family val="2"/>
      <scheme val="minor"/>
    </font>
    <font>
      <b/>
      <sz val="12"/>
      <color rgb="FF0000FF"/>
      <name val="Calibri"/>
      <family val="2"/>
      <scheme val="minor"/>
    </font>
    <font>
      <b/>
      <sz val="26"/>
      <color theme="1"/>
      <name val="Calibri"/>
      <family val="2"/>
      <scheme val="minor"/>
    </font>
    <font>
      <b/>
      <sz val="14"/>
      <color rgb="FF0000FF"/>
      <name val="Calibri"/>
      <family val="2"/>
      <scheme val="minor"/>
    </font>
    <font>
      <sz val="11"/>
      <color theme="1"/>
      <name val="Calibri"/>
      <family val="2"/>
      <scheme val="minor"/>
    </font>
    <font>
      <sz val="18"/>
      <color theme="1"/>
      <name val="Calibri"/>
      <family val="2"/>
      <scheme val="minor"/>
    </font>
    <font>
      <b/>
      <sz val="14"/>
      <color theme="0"/>
      <name val="Arial"/>
      <family val="2"/>
    </font>
    <font>
      <b/>
      <sz val="14"/>
      <name val="Arial"/>
      <family val="2"/>
    </font>
    <font>
      <b/>
      <sz val="11"/>
      <color theme="1"/>
      <name val="Arial"/>
      <family val="2"/>
    </font>
    <font>
      <b/>
      <sz val="18"/>
      <color rgb="FFFF0000"/>
      <name val="Calibri"/>
      <family val="2"/>
      <scheme val="minor"/>
    </font>
    <font>
      <sz val="10"/>
      <color theme="1"/>
      <name val="Calibri"/>
      <family val="2"/>
      <scheme val="minor"/>
    </font>
    <font>
      <b/>
      <sz val="10"/>
      <color theme="1"/>
      <name val="Calibri"/>
      <family val="2"/>
      <scheme val="minor"/>
    </font>
    <font>
      <b/>
      <sz val="10"/>
      <color indexed="81"/>
      <name val="Tahoma"/>
      <family val="2"/>
    </font>
    <font>
      <sz val="10"/>
      <color indexed="81"/>
      <name val="Tahoma"/>
      <family val="2"/>
    </font>
    <font>
      <b/>
      <sz val="18"/>
      <color theme="1"/>
      <name val="Arial"/>
      <family val="2"/>
    </font>
    <font>
      <b/>
      <sz val="10"/>
      <color theme="1"/>
      <name val="Arial"/>
      <family val="2"/>
    </font>
    <font>
      <sz val="10"/>
      <color theme="1"/>
      <name val="Arial"/>
      <family val="2"/>
    </font>
    <font>
      <b/>
      <sz val="10"/>
      <color rgb="FF000000"/>
      <name val="Arial"/>
      <family val="2"/>
    </font>
    <font>
      <sz val="10"/>
      <color rgb="FF000000"/>
      <name val="Arial"/>
      <family val="2"/>
    </font>
    <font>
      <u/>
      <sz val="10"/>
      <color rgb="FF000000"/>
      <name val="Arial"/>
      <family val="2"/>
    </font>
    <font>
      <b/>
      <sz val="10"/>
      <color rgb="FF000000"/>
      <name val="Georgia"/>
      <family val="1"/>
    </font>
    <font>
      <b/>
      <sz val="12"/>
      <color theme="1"/>
      <name val="Arial"/>
      <family val="2"/>
    </font>
    <font>
      <b/>
      <sz val="12"/>
      <color rgb="FF000000"/>
      <name val="Arial"/>
      <family val="2"/>
    </font>
    <font>
      <b/>
      <i/>
      <sz val="12"/>
      <color theme="1"/>
      <name val="Arial"/>
      <family val="2"/>
    </font>
    <font>
      <b/>
      <i/>
      <sz val="12"/>
      <color rgb="FF000000"/>
      <name val="Arial"/>
      <family val="2"/>
    </font>
    <font>
      <sz val="11"/>
      <color theme="1"/>
      <name val="Arial"/>
      <family val="2"/>
    </font>
    <font>
      <sz val="16"/>
      <color theme="1"/>
      <name val="Arial"/>
      <family val="2"/>
    </font>
    <font>
      <sz val="11"/>
      <color rgb="FFFF0000"/>
      <name val="Arial"/>
      <family val="2"/>
    </font>
    <font>
      <b/>
      <sz val="14"/>
      <color theme="1"/>
      <name val="Arial"/>
      <family val="2"/>
    </font>
    <font>
      <b/>
      <sz val="14"/>
      <color rgb="FF000000"/>
      <name val="Arial"/>
      <family val="2"/>
    </font>
    <font>
      <sz val="10"/>
      <color theme="1"/>
      <name val="Calibri"/>
      <family val="2"/>
    </font>
    <font>
      <sz val="9"/>
      <color theme="1"/>
      <name val="Calibri"/>
      <family val="2"/>
      <scheme val="minor"/>
    </font>
    <font>
      <u/>
      <sz val="9"/>
      <color theme="1"/>
      <name val="Calibri"/>
      <family val="2"/>
      <scheme val="minor"/>
    </font>
    <font>
      <sz val="48"/>
      <color rgb="FF0000FF"/>
      <name val="Calibri"/>
      <family val="2"/>
      <scheme val="minor"/>
    </font>
    <font>
      <sz val="18"/>
      <color theme="1"/>
      <name val="Calibri"/>
      <family val="2"/>
    </font>
    <font>
      <b/>
      <sz val="24"/>
      <color rgb="FFFF0000"/>
      <name val="Calibri"/>
      <family val="2"/>
      <scheme val="minor"/>
    </font>
    <font>
      <b/>
      <sz val="20"/>
      <color rgb="FF0000FF"/>
      <name val="Calibri"/>
      <family val="2"/>
      <scheme val="minor"/>
    </font>
    <font>
      <b/>
      <sz val="16"/>
      <color rgb="FF0000FF"/>
      <name val="Calibri"/>
      <family val="2"/>
      <scheme val="minor"/>
    </font>
    <font>
      <sz val="11"/>
      <color theme="1"/>
      <name val="Calibri"/>
      <family val="2"/>
    </font>
    <font>
      <sz val="10"/>
      <color rgb="FF000000"/>
      <name val="Symbol"/>
      <family val="1"/>
      <charset val="2"/>
    </font>
    <font>
      <sz val="7"/>
      <color rgb="FF000000"/>
      <name val="Times New Roman"/>
      <family val="1"/>
    </font>
    <font>
      <b/>
      <sz val="28"/>
      <color rgb="FFFF0000"/>
      <name val="Calibri"/>
      <family val="2"/>
      <scheme val="minor"/>
    </font>
  </fonts>
  <fills count="44">
    <fill>
      <patternFill patternType="none"/>
    </fill>
    <fill>
      <patternFill patternType="gray125"/>
    </fill>
    <fill>
      <patternFill patternType="solid">
        <fgColor rgb="FFFFFF9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FFFF"/>
        <bgColor indexed="64"/>
      </patternFill>
    </fill>
    <fill>
      <patternFill patternType="solid">
        <fgColor rgb="FF99FFCC"/>
        <bgColor indexed="64"/>
      </patternFill>
    </fill>
    <fill>
      <patternFill patternType="solid">
        <fgColor rgb="FF00FF99"/>
        <bgColor indexed="64"/>
      </patternFill>
    </fill>
    <fill>
      <patternFill patternType="solid">
        <fgColor rgb="FFCCFF33"/>
        <bgColor indexed="64"/>
      </patternFill>
    </fill>
    <fill>
      <patternFill patternType="solid">
        <fgColor rgb="FF00FF00"/>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99FF99"/>
        <bgColor indexed="64"/>
      </patternFill>
    </fill>
    <fill>
      <patternFill patternType="solid">
        <fgColor rgb="FFFFCCFF"/>
        <bgColor indexed="64"/>
      </patternFill>
    </fill>
    <fill>
      <patternFill patternType="solid">
        <fgColor rgb="FFF4E1FF"/>
        <bgColor indexed="64"/>
      </patternFill>
    </fill>
    <fill>
      <patternFill patternType="solid">
        <fgColor rgb="FFCCFF66"/>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FFDF79"/>
        <bgColor indexed="64"/>
      </patternFill>
    </fill>
    <fill>
      <patternFill patternType="solid">
        <fgColor rgb="FFC00000"/>
        <bgColor indexed="64"/>
      </patternFill>
    </fill>
    <fill>
      <patternFill patternType="solid">
        <fgColor rgb="FF009900"/>
        <bgColor indexed="64"/>
      </patternFill>
    </fill>
    <fill>
      <patternFill patternType="solid">
        <fgColor rgb="FF7030A0"/>
        <bgColor indexed="64"/>
      </patternFill>
    </fill>
    <fill>
      <patternFill patternType="solid">
        <fgColor rgb="FFC1FFC1"/>
        <bgColor indexed="64"/>
      </patternFill>
    </fill>
    <fill>
      <patternFill patternType="solid">
        <fgColor rgb="FFD9D9D9"/>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CCCCFF"/>
        <bgColor indexed="64"/>
      </patternFill>
    </fill>
    <fill>
      <patternFill patternType="solid">
        <fgColor rgb="FFFF99FF"/>
        <bgColor indexed="64"/>
      </patternFill>
    </fill>
    <fill>
      <patternFill patternType="solid">
        <fgColor rgb="FFFFC94B"/>
        <bgColor indexed="64"/>
      </patternFill>
    </fill>
    <fill>
      <patternFill patternType="solid">
        <fgColor rgb="FFE5D993"/>
        <bgColor indexed="64"/>
      </patternFill>
    </fill>
  </fills>
  <borders count="7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rgb="FFFF0000"/>
      </left>
      <right/>
      <top style="thick">
        <color rgb="FFFF0000"/>
      </top>
      <bottom/>
      <diagonal/>
    </border>
    <border>
      <left/>
      <right/>
      <top style="thick">
        <color rgb="FFFF0000"/>
      </top>
      <bottom/>
      <diagonal/>
    </border>
    <border>
      <left/>
      <right style="thick">
        <color auto="1"/>
      </right>
      <top style="thick">
        <color rgb="FFFF0000"/>
      </top>
      <bottom/>
      <diagonal/>
    </border>
    <border>
      <left style="thick">
        <color rgb="FFFF0000"/>
      </left>
      <right/>
      <top/>
      <bottom/>
      <diagonal/>
    </border>
    <border>
      <left style="thick">
        <color rgb="FFFF0000"/>
      </left>
      <right/>
      <top/>
      <bottom style="thick">
        <color rgb="FFFF0000"/>
      </bottom>
      <diagonal/>
    </border>
    <border>
      <left/>
      <right style="thick">
        <color auto="1"/>
      </right>
      <top/>
      <bottom style="thick">
        <color rgb="FFFF0000"/>
      </bottom>
      <diagonal/>
    </border>
    <border>
      <left style="thick">
        <color auto="1"/>
      </left>
      <right/>
      <top style="thick">
        <color rgb="FFFF0000"/>
      </top>
      <bottom/>
      <diagonal/>
    </border>
    <border>
      <left/>
      <right style="thick">
        <color rgb="FFFF0000"/>
      </right>
      <top style="thick">
        <color rgb="FFFF0000"/>
      </top>
      <bottom/>
      <diagonal/>
    </border>
    <border>
      <left/>
      <right style="thick">
        <color rgb="FFFF0000"/>
      </right>
      <top/>
      <bottom/>
      <diagonal/>
    </border>
    <border>
      <left style="thick">
        <color auto="1"/>
      </left>
      <right/>
      <top/>
      <bottom style="thick">
        <color rgb="FFFF0000"/>
      </bottom>
      <diagonal/>
    </border>
    <border>
      <left/>
      <right style="thick">
        <color rgb="FFFF0000"/>
      </right>
      <top/>
      <bottom style="thick">
        <color rgb="FFFF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n">
        <color indexed="64"/>
      </right>
      <top style="thin">
        <color indexed="64"/>
      </top>
      <bottom style="thick">
        <color rgb="FFFF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Up="1">
      <left/>
      <right/>
      <top/>
      <bottom/>
      <diagonal style="thin">
        <color auto="1"/>
      </diagonal>
    </border>
    <border diagonalUp="1">
      <left/>
      <right/>
      <top/>
      <bottom style="thin">
        <color indexed="64"/>
      </bottom>
      <diagonal style="thin">
        <color auto="1"/>
      </diagonal>
    </border>
    <border>
      <left/>
      <right style="medium">
        <color indexed="64"/>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bottom/>
      <diagonal/>
    </border>
    <border>
      <left style="thick">
        <color indexed="64"/>
      </left>
      <right style="thick">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s>
  <cellStyleXfs count="2">
    <xf numFmtId="0" fontId="0" fillId="0" borderId="0"/>
    <xf numFmtId="43" fontId="59" fillId="0" borderId="0" applyFont="0" applyFill="0" applyBorder="0" applyAlignment="0" applyProtection="0"/>
  </cellStyleXfs>
  <cellXfs count="956">
    <xf numFmtId="0" fontId="0" fillId="0" borderId="0" xfId="0"/>
    <xf numFmtId="0" fontId="0" fillId="0" borderId="0" xfId="0" applyAlignment="1">
      <alignment vertical="center"/>
    </xf>
    <xf numFmtId="0" fontId="0" fillId="0" borderId="0" xfId="0" applyAlignment="1">
      <alignment horizontal="left" vertical="center"/>
    </xf>
    <xf numFmtId="0" fontId="1" fillId="0" borderId="0" xfId="0" applyFont="1" applyAlignment="1">
      <alignment horizontal="left" vertical="center"/>
    </xf>
    <xf numFmtId="0" fontId="0" fillId="0" borderId="20" xfId="0" applyBorder="1" applyAlignment="1">
      <alignment vertical="center"/>
    </xf>
    <xf numFmtId="0" fontId="4" fillId="0" borderId="0" xfId="0" applyFont="1" applyAlignment="1">
      <alignment vertical="center"/>
    </xf>
    <xf numFmtId="0" fontId="0" fillId="0" borderId="9" xfId="0" applyBorder="1" applyAlignment="1">
      <alignment vertical="center"/>
    </xf>
    <xf numFmtId="0" fontId="0" fillId="0" borderId="21" xfId="0" applyBorder="1" applyAlignment="1">
      <alignment vertical="center"/>
    </xf>
    <xf numFmtId="0" fontId="0" fillId="0" borderId="11"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2" xfId="0" applyBorder="1" applyAlignment="1">
      <alignment vertical="center"/>
    </xf>
    <xf numFmtId="0" fontId="0" fillId="0" borderId="5" xfId="0" applyBorder="1" applyAlignment="1">
      <alignment vertical="center"/>
    </xf>
    <xf numFmtId="0" fontId="0" fillId="0" borderId="4" xfId="0" applyBorder="1" applyAlignment="1">
      <alignment vertical="center"/>
    </xf>
    <xf numFmtId="0" fontId="0" fillId="0" borderId="17"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18" xfId="0" applyBorder="1" applyAlignment="1">
      <alignment vertical="center"/>
    </xf>
    <xf numFmtId="0" fontId="0" fillId="0" borderId="19" xfId="0" applyBorder="1" applyAlignment="1">
      <alignment vertical="center"/>
    </xf>
    <xf numFmtId="0" fontId="2" fillId="0" borderId="0" xfId="0" applyFont="1" applyAlignment="1">
      <alignment vertical="center"/>
    </xf>
    <xf numFmtId="0" fontId="0" fillId="0" borderId="22" xfId="0" applyBorder="1" applyAlignment="1">
      <alignment vertical="center"/>
    </xf>
    <xf numFmtId="0" fontId="6" fillId="0" borderId="0" xfId="0" applyFont="1"/>
    <xf numFmtId="0" fontId="7" fillId="0" borderId="0" xfId="0" applyFont="1"/>
    <xf numFmtId="0" fontId="4" fillId="0" borderId="0" xfId="0" applyFont="1" applyAlignment="1">
      <alignment horizontal="center" vertical="center"/>
    </xf>
    <xf numFmtId="0" fontId="4" fillId="0" borderId="0" xfId="0" applyFont="1"/>
    <xf numFmtId="0" fontId="0" fillId="0" borderId="0" xfId="0" applyAlignment="1">
      <alignment horizontal="right"/>
    </xf>
    <xf numFmtId="0" fontId="0" fillId="0" borderId="0" xfId="0" applyAlignment="1">
      <alignment horizontal="center" vertical="center"/>
    </xf>
    <xf numFmtId="0" fontId="4" fillId="3" borderId="34" xfId="0" applyFont="1" applyFill="1" applyBorder="1" applyAlignment="1">
      <alignment horizontal="centerContinuous" vertical="center"/>
    </xf>
    <xf numFmtId="0" fontId="4" fillId="3" borderId="35" xfId="0" applyFont="1" applyFill="1" applyBorder="1" applyAlignment="1">
      <alignment horizontal="centerContinuous" vertical="center"/>
    </xf>
    <xf numFmtId="0" fontId="4" fillId="3" borderId="36" xfId="0" applyFont="1" applyFill="1" applyBorder="1" applyAlignment="1">
      <alignment horizontal="centerContinuous" vertical="center"/>
    </xf>
    <xf numFmtId="0" fontId="4" fillId="4" borderId="34" xfId="0" applyFont="1" applyFill="1" applyBorder="1" applyAlignment="1">
      <alignment horizontal="centerContinuous" vertical="center"/>
    </xf>
    <xf numFmtId="0" fontId="4" fillId="4" borderId="35" xfId="0" applyFont="1" applyFill="1" applyBorder="1" applyAlignment="1">
      <alignment horizontal="centerContinuous" vertical="center"/>
    </xf>
    <xf numFmtId="0" fontId="4" fillId="4" borderId="36" xfId="0" applyFont="1" applyFill="1" applyBorder="1" applyAlignment="1">
      <alignment horizontal="centerContinuous" vertical="center"/>
    </xf>
    <xf numFmtId="0" fontId="4" fillId="5" borderId="34" xfId="0" applyFont="1" applyFill="1" applyBorder="1" applyAlignment="1">
      <alignment horizontal="centerContinuous" vertical="center"/>
    </xf>
    <xf numFmtId="0" fontId="4" fillId="5" borderId="35" xfId="0" applyFont="1" applyFill="1" applyBorder="1" applyAlignment="1">
      <alignment horizontal="centerContinuous" vertical="center"/>
    </xf>
    <xf numFmtId="0" fontId="4" fillId="5" borderId="36" xfId="0" applyFont="1" applyFill="1" applyBorder="1" applyAlignment="1">
      <alignment horizontal="centerContinuous" vertical="center"/>
    </xf>
    <xf numFmtId="164" fontId="0" fillId="0" borderId="0" xfId="0" applyNumberFormat="1" applyAlignment="1">
      <alignment horizontal="center" vertical="center"/>
    </xf>
    <xf numFmtId="0" fontId="0" fillId="2" borderId="31" xfId="0" applyFill="1" applyBorder="1" applyAlignment="1">
      <alignment horizontal="centerContinuous" vertical="center"/>
    </xf>
    <xf numFmtId="0" fontId="0" fillId="2" borderId="32" xfId="0" applyFill="1" applyBorder="1" applyAlignment="1">
      <alignment horizontal="centerContinuous" vertical="center"/>
    </xf>
    <xf numFmtId="0" fontId="0" fillId="2" borderId="33" xfId="0" applyFill="1" applyBorder="1" applyAlignment="1">
      <alignment horizontal="centerContinuous" vertical="center"/>
    </xf>
    <xf numFmtId="0" fontId="4" fillId="0" borderId="0" xfId="0" applyFont="1" applyAlignment="1">
      <alignment horizontal="left" vertical="center" indent="1"/>
    </xf>
    <xf numFmtId="0" fontId="0" fillId="7" borderId="38" xfId="0" applyFill="1" applyBorder="1"/>
    <xf numFmtId="0" fontId="0" fillId="7" borderId="39" xfId="0" applyFill="1" applyBorder="1"/>
    <xf numFmtId="0" fontId="0" fillId="7" borderId="40" xfId="0" applyFill="1" applyBorder="1"/>
    <xf numFmtId="0" fontId="0" fillId="6" borderId="38" xfId="0" applyFill="1" applyBorder="1"/>
    <xf numFmtId="0" fontId="0" fillId="6" borderId="39" xfId="0" applyFill="1" applyBorder="1"/>
    <xf numFmtId="0" fontId="0" fillId="6" borderId="40" xfId="0" applyFill="1" applyBorder="1"/>
    <xf numFmtId="0" fontId="0" fillId="3" borderId="38" xfId="0" applyFill="1" applyBorder="1"/>
    <xf numFmtId="0" fontId="0" fillId="3" borderId="39" xfId="0" applyFill="1" applyBorder="1"/>
    <xf numFmtId="0" fontId="0" fillId="3" borderId="40" xfId="0" applyFill="1" applyBorder="1"/>
    <xf numFmtId="0" fontId="9" fillId="0" borderId="0" xfId="0" applyFont="1" applyAlignment="1">
      <alignment horizontal="centerContinuous" vertical="center"/>
    </xf>
    <xf numFmtId="0" fontId="0" fillId="0" borderId="0" xfId="0" applyAlignment="1">
      <alignment horizontal="centerContinuous" vertical="center"/>
    </xf>
    <xf numFmtId="0" fontId="0" fillId="9" borderId="38" xfId="0" applyFill="1" applyBorder="1"/>
    <xf numFmtId="0" fontId="0" fillId="9" borderId="39" xfId="0" applyFill="1" applyBorder="1"/>
    <xf numFmtId="0" fontId="0" fillId="9" borderId="40" xfId="0" applyFill="1" applyBorder="1"/>
    <xf numFmtId="0" fontId="0" fillId="10" borderId="38" xfId="0" applyFill="1" applyBorder="1"/>
    <xf numFmtId="0" fontId="0" fillId="10" borderId="40" xfId="0" applyFill="1" applyBorder="1"/>
    <xf numFmtId="0" fontId="0" fillId="11" borderId="38" xfId="0" applyFill="1" applyBorder="1"/>
    <xf numFmtId="0" fontId="0" fillId="11" borderId="39" xfId="0" applyFill="1" applyBorder="1"/>
    <xf numFmtId="0" fontId="0" fillId="11" borderId="40" xfId="0" applyFill="1" applyBorder="1"/>
    <xf numFmtId="0" fontId="0" fillId="12" borderId="38" xfId="0" applyFill="1" applyBorder="1"/>
    <xf numFmtId="0" fontId="0" fillId="12" borderId="39" xfId="0" applyFill="1" applyBorder="1"/>
    <xf numFmtId="0" fontId="0" fillId="12" borderId="40" xfId="0" applyFill="1" applyBorder="1"/>
    <xf numFmtId="0" fontId="0" fillId="13" borderId="37" xfId="0" applyFill="1" applyBorder="1"/>
    <xf numFmtId="0" fontId="0" fillId="8" borderId="38" xfId="0" applyFill="1" applyBorder="1"/>
    <xf numFmtId="0" fontId="0" fillId="8" borderId="39" xfId="0" applyFill="1" applyBorder="1"/>
    <xf numFmtId="0" fontId="0" fillId="8" borderId="40" xfId="0" applyFill="1" applyBorder="1"/>
    <xf numFmtId="0" fontId="4" fillId="0" borderId="0" xfId="0" applyFont="1" applyAlignment="1">
      <alignment horizontal="right" vertical="center" indent="1"/>
    </xf>
    <xf numFmtId="0" fontId="11" fillId="0" borderId="0" xfId="0" applyFont="1"/>
    <xf numFmtId="0" fontId="13" fillId="0" borderId="0" xfId="0" applyFont="1" applyAlignment="1">
      <alignment horizontal="center" vertical="center"/>
    </xf>
    <xf numFmtId="0" fontId="14" fillId="0" borderId="0" xfId="0" applyFont="1" applyAlignment="1">
      <alignment vertical="center"/>
    </xf>
    <xf numFmtId="0" fontId="4" fillId="0" borderId="0" xfId="0" applyFont="1" applyAlignment="1">
      <alignment horizontal="left" vertical="center"/>
    </xf>
    <xf numFmtId="0" fontId="7" fillId="0" borderId="0" xfId="0" applyFont="1" applyAlignment="1">
      <alignment vertical="center"/>
    </xf>
    <xf numFmtId="0" fontId="4" fillId="2" borderId="20" xfId="0" applyFont="1" applyFill="1" applyBorder="1" applyAlignment="1">
      <alignment horizontal="center" vertical="center"/>
    </xf>
    <xf numFmtId="3" fontId="0" fillId="0" borderId="0" xfId="0" applyNumberFormat="1" applyAlignment="1">
      <alignment horizontal="center" vertical="center"/>
    </xf>
    <xf numFmtId="9" fontId="0" fillId="0" borderId="0" xfId="0" applyNumberFormat="1" applyAlignment="1">
      <alignment horizontal="center" vertical="center"/>
    </xf>
    <xf numFmtId="3" fontId="0" fillId="0" borderId="0" xfId="0" applyNumberFormat="1"/>
    <xf numFmtId="0" fontId="0" fillId="0" borderId="29" xfId="0" applyBorder="1" applyAlignment="1">
      <alignment horizontal="center" vertical="center"/>
    </xf>
    <xf numFmtId="3" fontId="0" fillId="0" borderId="29" xfId="0" applyNumberFormat="1" applyBorder="1" applyAlignment="1">
      <alignment horizontal="center" vertical="center"/>
    </xf>
    <xf numFmtId="9" fontId="0" fillId="0" borderId="29" xfId="0" applyNumberFormat="1" applyBorder="1" applyAlignment="1">
      <alignment horizontal="center" vertical="center"/>
    </xf>
    <xf numFmtId="0" fontId="0" fillId="7" borderId="20" xfId="0" applyFill="1" applyBorder="1" applyAlignment="1">
      <alignment horizontal="center" vertical="center"/>
    </xf>
    <xf numFmtId="3" fontId="0" fillId="7" borderId="20" xfId="0" applyNumberFormat="1" applyFill="1" applyBorder="1" applyAlignment="1">
      <alignment horizontal="center" vertical="center"/>
    </xf>
    <xf numFmtId="0" fontId="19" fillId="0" borderId="0" xfId="0" applyFont="1" applyAlignment="1">
      <alignment horizontal="left" vertical="center"/>
    </xf>
    <xf numFmtId="0" fontId="20" fillId="0" borderId="20" xfId="0" applyFont="1" applyBorder="1" applyAlignment="1">
      <alignment horizontal="center" vertical="center"/>
    </xf>
    <xf numFmtId="0" fontId="1" fillId="0" borderId="0" xfId="0" applyFont="1" applyAlignment="1">
      <alignment horizontal="right" vertical="center"/>
    </xf>
    <xf numFmtId="0" fontId="2" fillId="0" borderId="0" xfId="0" applyFont="1"/>
    <xf numFmtId="0" fontId="19" fillId="0" borderId="0" xfId="0" applyFont="1"/>
    <xf numFmtId="0" fontId="16" fillId="0" borderId="0" xfId="0" applyFont="1" applyAlignment="1">
      <alignment horizontal="center" vertical="center"/>
    </xf>
    <xf numFmtId="0" fontId="14" fillId="3" borderId="34" xfId="0" applyFont="1" applyFill="1" applyBorder="1" applyAlignment="1">
      <alignment horizontal="centerContinuous" vertical="center" wrapText="1"/>
    </xf>
    <xf numFmtId="0" fontId="14" fillId="3" borderId="35" xfId="0" applyFont="1" applyFill="1" applyBorder="1" applyAlignment="1">
      <alignment horizontal="centerContinuous" vertical="center" wrapText="1"/>
    </xf>
    <xf numFmtId="0" fontId="14" fillId="3" borderId="36" xfId="0" applyFont="1" applyFill="1" applyBorder="1" applyAlignment="1">
      <alignment horizontal="centerContinuous" vertical="center" wrapText="1"/>
    </xf>
    <xf numFmtId="0" fontId="11" fillId="0" borderId="0" xfId="0" applyFont="1" applyAlignment="1">
      <alignment wrapText="1"/>
    </xf>
    <xf numFmtId="0" fontId="14" fillId="14" borderId="34" xfId="0" applyFont="1" applyFill="1" applyBorder="1" applyAlignment="1">
      <alignment horizontal="centerContinuous" vertical="center" wrapText="1"/>
    </xf>
    <xf numFmtId="0" fontId="14" fillId="14" borderId="35" xfId="0" applyFont="1" applyFill="1" applyBorder="1" applyAlignment="1">
      <alignment horizontal="centerContinuous" vertical="center" wrapText="1"/>
    </xf>
    <xf numFmtId="0" fontId="14" fillId="14" borderId="36" xfId="0" applyFont="1" applyFill="1" applyBorder="1" applyAlignment="1">
      <alignment horizontal="centerContinuous" vertical="center" wrapText="1"/>
    </xf>
    <xf numFmtId="0" fontId="14" fillId="6" borderId="34" xfId="0" applyFont="1" applyFill="1" applyBorder="1" applyAlignment="1">
      <alignment horizontal="centerContinuous" vertical="center" wrapText="1"/>
    </xf>
    <xf numFmtId="0" fontId="14" fillId="6" borderId="35" xfId="0" applyFont="1" applyFill="1" applyBorder="1" applyAlignment="1">
      <alignment horizontal="centerContinuous" vertical="center" wrapText="1"/>
    </xf>
    <xf numFmtId="0" fontId="14" fillId="6" borderId="36" xfId="0" applyFont="1" applyFill="1" applyBorder="1" applyAlignment="1">
      <alignment horizontal="centerContinuous" vertical="center" wrapText="1"/>
    </xf>
    <xf numFmtId="0" fontId="14" fillId="7" borderId="34" xfId="0" applyFont="1" applyFill="1" applyBorder="1" applyAlignment="1">
      <alignment horizontal="centerContinuous" vertical="center" wrapText="1"/>
    </xf>
    <xf numFmtId="0" fontId="14" fillId="7" borderId="35" xfId="0" applyFont="1" applyFill="1" applyBorder="1" applyAlignment="1">
      <alignment horizontal="centerContinuous" vertical="center" wrapText="1"/>
    </xf>
    <xf numFmtId="0" fontId="14" fillId="7" borderId="36" xfId="0" applyFont="1" applyFill="1" applyBorder="1" applyAlignment="1">
      <alignment horizontal="centerContinuous" vertical="center" wrapText="1"/>
    </xf>
    <xf numFmtId="0" fontId="14" fillId="15" borderId="34" xfId="0" applyFont="1" applyFill="1" applyBorder="1" applyAlignment="1">
      <alignment horizontal="centerContinuous" vertical="center" wrapText="1"/>
    </xf>
    <xf numFmtId="0" fontId="14" fillId="15" borderId="35" xfId="0" applyFont="1" applyFill="1" applyBorder="1" applyAlignment="1">
      <alignment horizontal="centerContinuous" vertical="center" wrapText="1"/>
    </xf>
    <xf numFmtId="0" fontId="14" fillId="15" borderId="36" xfId="0" applyFont="1" applyFill="1" applyBorder="1" applyAlignment="1">
      <alignment horizontal="centerContinuous" vertical="center" wrapText="1"/>
    </xf>
    <xf numFmtId="0" fontId="14" fillId="16" borderId="34" xfId="0" applyFont="1" applyFill="1" applyBorder="1" applyAlignment="1">
      <alignment horizontal="centerContinuous" vertical="center" wrapText="1"/>
    </xf>
    <xf numFmtId="0" fontId="14" fillId="16" borderId="35" xfId="0" applyFont="1" applyFill="1" applyBorder="1" applyAlignment="1">
      <alignment horizontal="centerContinuous" vertical="center" wrapText="1"/>
    </xf>
    <xf numFmtId="0" fontId="14" fillId="16" borderId="36" xfId="0" applyFont="1" applyFill="1" applyBorder="1" applyAlignment="1">
      <alignment horizontal="centerContinuous" vertical="center" wrapText="1"/>
    </xf>
    <xf numFmtId="0" fontId="21" fillId="0" borderId="0" xfId="0" applyFont="1" applyAlignment="1">
      <alignment horizontal="centerContinuous" vertical="center"/>
    </xf>
    <xf numFmtId="0" fontId="23" fillId="0" borderId="0" xfId="0" applyFont="1"/>
    <xf numFmtId="0" fontId="24" fillId="0" borderId="0" xfId="0" applyFont="1" applyAlignment="1">
      <alignment horizontal="centerContinuous" vertical="center" wrapText="1"/>
    </xf>
    <xf numFmtId="0" fontId="14" fillId="0" borderId="34" xfId="0" applyFont="1" applyBorder="1" applyAlignment="1">
      <alignment horizontal="centerContinuous" wrapText="1"/>
    </xf>
    <xf numFmtId="0" fontId="14" fillId="0" borderId="35" xfId="0" applyFont="1" applyBorder="1" applyAlignment="1">
      <alignment horizontal="centerContinuous" wrapText="1"/>
    </xf>
    <xf numFmtId="0" fontId="14" fillId="0" borderId="36" xfId="0" applyFont="1" applyBorder="1" applyAlignment="1">
      <alignment horizontal="centerContinuous" wrapText="1"/>
    </xf>
    <xf numFmtId="0" fontId="25" fillId="0" borderId="0" xfId="0" applyFont="1"/>
    <xf numFmtId="0" fontId="21" fillId="0" borderId="0" xfId="0" applyFont="1" applyAlignment="1">
      <alignment horizontal="centerContinuous" vertical="center" wrapText="1"/>
    </xf>
    <xf numFmtId="0" fontId="0" fillId="0" borderId="0" xfId="0" applyAlignment="1">
      <alignment wrapText="1"/>
    </xf>
    <xf numFmtId="0" fontId="5" fillId="0" borderId="0" xfId="0" applyFont="1" applyAlignment="1">
      <alignment horizontal="center" vertical="center" wrapText="1"/>
    </xf>
    <xf numFmtId="0" fontId="26" fillId="0" borderId="0" xfId="0" applyFont="1" applyAlignment="1">
      <alignment horizontal="centerContinuous" vertical="center"/>
    </xf>
    <xf numFmtId="0" fontId="16" fillId="0" borderId="0" xfId="0" applyFont="1" applyAlignment="1">
      <alignment horizontal="centerContinuous" vertical="center"/>
    </xf>
    <xf numFmtId="0" fontId="0" fillId="13" borderId="0" xfId="0" applyFill="1"/>
    <xf numFmtId="0" fontId="27" fillId="0" borderId="0" xfId="0" applyFont="1" applyAlignment="1">
      <alignment vertical="center"/>
    </xf>
    <xf numFmtId="0" fontId="3" fillId="0" borderId="0" xfId="0" applyFont="1"/>
    <xf numFmtId="0" fontId="28" fillId="0" borderId="0" xfId="0" applyFont="1"/>
    <xf numFmtId="0" fontId="26" fillId="17" borderId="0" xfId="0" applyFont="1" applyFill="1" applyAlignment="1">
      <alignment horizontal="centerContinuous" vertical="center"/>
    </xf>
    <xf numFmtId="0" fontId="14" fillId="6" borderId="31" xfId="0" applyFont="1" applyFill="1" applyBorder="1" applyAlignment="1">
      <alignment horizontal="centerContinuous" vertical="center" wrapText="1"/>
    </xf>
    <xf numFmtId="0" fontId="14" fillId="6" borderId="32" xfId="0" applyFont="1" applyFill="1" applyBorder="1" applyAlignment="1">
      <alignment horizontal="centerContinuous" vertical="center" wrapText="1"/>
    </xf>
    <xf numFmtId="0" fontId="14" fillId="6" borderId="33" xfId="0" applyFont="1" applyFill="1" applyBorder="1" applyAlignment="1">
      <alignment horizontal="centerContinuous" vertical="center" wrapText="1"/>
    </xf>
    <xf numFmtId="0" fontId="14" fillId="7" borderId="31" xfId="0" applyFont="1" applyFill="1" applyBorder="1" applyAlignment="1">
      <alignment horizontal="centerContinuous" vertical="center" wrapText="1"/>
    </xf>
    <xf numFmtId="0" fontId="14" fillId="7" borderId="32" xfId="0" applyFont="1" applyFill="1" applyBorder="1" applyAlignment="1">
      <alignment horizontal="centerContinuous" vertical="center"/>
    </xf>
    <xf numFmtId="0" fontId="14" fillId="7" borderId="33" xfId="0" applyFont="1" applyFill="1" applyBorder="1" applyAlignment="1">
      <alignment horizontal="centerContinuous" vertical="center"/>
    </xf>
    <xf numFmtId="0" fontId="14" fillId="15" borderId="31" xfId="0" applyFont="1" applyFill="1" applyBorder="1" applyAlignment="1">
      <alignment horizontal="centerContinuous" vertical="center" wrapText="1"/>
    </xf>
    <xf numFmtId="0" fontId="14" fillId="15" borderId="32" xfId="0" applyFont="1" applyFill="1" applyBorder="1" applyAlignment="1">
      <alignment horizontal="centerContinuous" vertical="center"/>
    </xf>
    <xf numFmtId="0" fontId="14" fillId="15" borderId="33" xfId="0" applyFont="1" applyFill="1" applyBorder="1" applyAlignment="1">
      <alignment horizontal="centerContinuous" vertical="center"/>
    </xf>
    <xf numFmtId="0" fontId="14" fillId="16" borderId="31" xfId="0" applyFont="1" applyFill="1" applyBorder="1" applyAlignment="1">
      <alignment horizontal="centerContinuous" vertical="center" wrapText="1"/>
    </xf>
    <xf numFmtId="0" fontId="14" fillId="16" borderId="32" xfId="0" applyFont="1" applyFill="1" applyBorder="1" applyAlignment="1">
      <alignment horizontal="centerContinuous" vertical="center"/>
    </xf>
    <xf numFmtId="0" fontId="14" fillId="16" borderId="33" xfId="0" applyFont="1" applyFill="1" applyBorder="1" applyAlignment="1">
      <alignment horizontal="centerContinuous" vertical="center"/>
    </xf>
    <xf numFmtId="0" fontId="29" fillId="0" borderId="31" xfId="0" applyFont="1" applyBorder="1" applyAlignment="1">
      <alignment horizontal="centerContinuous" wrapText="1"/>
    </xf>
    <xf numFmtId="0" fontId="29" fillId="0" borderId="32" xfId="0" applyFont="1" applyBorder="1" applyAlignment="1">
      <alignment horizontal="centerContinuous" wrapText="1"/>
    </xf>
    <xf numFmtId="0" fontId="29" fillId="0" borderId="33" xfId="0" applyFont="1" applyBorder="1" applyAlignment="1">
      <alignment horizontal="centerContinuous" wrapText="1"/>
    </xf>
    <xf numFmtId="0" fontId="14" fillId="0" borderId="32" xfId="0" applyFont="1" applyBorder="1" applyAlignment="1">
      <alignment horizontal="centerContinuous" wrapText="1"/>
    </xf>
    <xf numFmtId="0" fontId="14" fillId="0" borderId="33" xfId="0" applyFont="1" applyBorder="1" applyAlignment="1">
      <alignment horizontal="centerContinuous" wrapText="1"/>
    </xf>
    <xf numFmtId="0" fontId="21" fillId="0" borderId="31" xfId="0" applyFont="1" applyBorder="1" applyAlignment="1">
      <alignment horizontal="centerContinuous" wrapText="1"/>
    </xf>
    <xf numFmtId="0" fontId="24" fillId="0" borderId="32" xfId="0" applyFont="1" applyBorder="1" applyAlignment="1">
      <alignment horizontal="centerContinuous" wrapText="1"/>
    </xf>
    <xf numFmtId="0" fontId="24" fillId="0" borderId="33" xfId="0" applyFont="1" applyBorder="1" applyAlignment="1">
      <alignment horizontal="centerContinuous" wrapText="1"/>
    </xf>
    <xf numFmtId="0" fontId="14" fillId="17" borderId="33" xfId="0" applyFont="1" applyFill="1" applyBorder="1" applyAlignment="1">
      <alignment horizontal="centerContinuous" wrapText="1"/>
    </xf>
    <xf numFmtId="0" fontId="0" fillId="18" borderId="20" xfId="0" applyFill="1" applyBorder="1"/>
    <xf numFmtId="0" fontId="4" fillId="18" borderId="20" xfId="0" applyFont="1" applyFill="1" applyBorder="1"/>
    <xf numFmtId="0" fontId="4" fillId="0" borderId="0" xfId="0" applyFont="1" applyAlignment="1">
      <alignment horizontal="right" vertical="center"/>
    </xf>
    <xf numFmtId="0" fontId="4" fillId="0" borderId="29" xfId="0" applyFont="1" applyBorder="1"/>
    <xf numFmtId="0" fontId="4" fillId="0" borderId="42" xfId="0" applyFont="1" applyBorder="1"/>
    <xf numFmtId="0" fontId="4" fillId="0" borderId="41" xfId="0" applyFont="1" applyBorder="1"/>
    <xf numFmtId="0" fontId="0" fillId="0" borderId="41" xfId="0" applyBorder="1"/>
    <xf numFmtId="9" fontId="20" fillId="7" borderId="31" xfId="0" applyNumberFormat="1" applyFont="1" applyFill="1" applyBorder="1" applyAlignment="1">
      <alignment horizontal="centerContinuous" vertical="center"/>
    </xf>
    <xf numFmtId="0" fontId="15" fillId="7" borderId="33" xfId="0" applyFont="1" applyFill="1" applyBorder="1" applyAlignment="1">
      <alignment horizontal="centerContinuous" vertical="center"/>
    </xf>
    <xf numFmtId="3" fontId="4" fillId="0" borderId="0" xfId="0" applyNumberFormat="1" applyFont="1" applyAlignment="1">
      <alignment horizontal="left" vertical="center"/>
    </xf>
    <xf numFmtId="0" fontId="4" fillId="0" borderId="0" xfId="0" applyFont="1" applyAlignment="1">
      <alignment horizontal="centerContinuous" vertical="center"/>
    </xf>
    <xf numFmtId="3" fontId="4" fillId="0" borderId="0" xfId="0" applyNumberFormat="1" applyFont="1" applyAlignment="1">
      <alignment horizontal="centerContinuous" vertical="center"/>
    </xf>
    <xf numFmtId="10" fontId="20" fillId="7" borderId="31" xfId="0" applyNumberFormat="1" applyFont="1" applyFill="1" applyBorder="1" applyAlignment="1">
      <alignment horizontal="centerContinuous" vertical="center"/>
    </xf>
    <xf numFmtId="0" fontId="20" fillId="7" borderId="32" xfId="0" applyFont="1" applyFill="1" applyBorder="1" applyAlignment="1">
      <alignment horizontal="centerContinuous" vertical="center"/>
    </xf>
    <xf numFmtId="0" fontId="20" fillId="7" borderId="33" xfId="0" applyFont="1" applyFill="1" applyBorder="1" applyAlignment="1">
      <alignment horizontal="centerContinuous" vertical="center"/>
    </xf>
    <xf numFmtId="0" fontId="24" fillId="0" borderId="0" xfId="0" applyFont="1" applyAlignment="1">
      <alignment vertical="center"/>
    </xf>
    <xf numFmtId="0" fontId="30" fillId="0" borderId="0" xfId="0" applyFont="1"/>
    <xf numFmtId="0" fontId="14" fillId="14" borderId="31" xfId="0" applyFont="1" applyFill="1" applyBorder="1" applyAlignment="1">
      <alignment horizontal="centerContinuous" vertical="center" wrapText="1"/>
    </xf>
    <xf numFmtId="0" fontId="14" fillId="14" borderId="32" xfId="0" applyFont="1" applyFill="1" applyBorder="1" applyAlignment="1">
      <alignment horizontal="centerContinuous" vertical="center" wrapText="1"/>
    </xf>
    <xf numFmtId="0" fontId="14" fillId="14" borderId="33" xfId="0" applyFont="1" applyFill="1" applyBorder="1" applyAlignment="1">
      <alignment horizontal="centerContinuous" vertical="center" wrapText="1"/>
    </xf>
    <xf numFmtId="0" fontId="24" fillId="0" borderId="43" xfId="0" applyFont="1" applyBorder="1" applyAlignment="1">
      <alignment horizontal="centerContinuous" wrapText="1"/>
    </xf>
    <xf numFmtId="0" fontId="29" fillId="0" borderId="31" xfId="0" applyFont="1" applyBorder="1" applyAlignment="1">
      <alignment horizontal="centerContinuous"/>
    </xf>
    <xf numFmtId="0" fontId="24" fillId="0" borderId="32" xfId="0" applyFont="1" applyBorder="1" applyAlignment="1">
      <alignment horizontal="centerContinuous"/>
    </xf>
    <xf numFmtId="0" fontId="24" fillId="0" borderId="33" xfId="0" applyFont="1" applyBorder="1" applyAlignment="1">
      <alignment horizontal="centerContinuous"/>
    </xf>
    <xf numFmtId="0" fontId="14" fillId="0" borderId="31" xfId="0" applyFont="1" applyBorder="1" applyAlignment="1">
      <alignment horizontal="centerContinuous"/>
    </xf>
    <xf numFmtId="0" fontId="29" fillId="0" borderId="32" xfId="0" applyFont="1" applyBorder="1" applyAlignment="1">
      <alignment horizontal="centerContinuous"/>
    </xf>
    <xf numFmtId="0" fontId="29" fillId="0" borderId="33" xfId="0" applyFont="1" applyBorder="1" applyAlignment="1">
      <alignment horizontal="centerContinuous"/>
    </xf>
    <xf numFmtId="0" fontId="14" fillId="17" borderId="43" xfId="0" applyFont="1" applyFill="1" applyBorder="1" applyAlignment="1">
      <alignment horizontal="centerContinuous" wrapText="1"/>
    </xf>
    <xf numFmtId="43" fontId="0" fillId="0" borderId="20" xfId="0" applyNumberFormat="1" applyBorder="1" applyAlignment="1">
      <alignment horizontal="center" vertical="center"/>
    </xf>
    <xf numFmtId="165" fontId="0" fillId="0" borderId="20" xfId="0" applyNumberFormat="1" applyBorder="1" applyAlignment="1">
      <alignment horizontal="center" vertical="center"/>
    </xf>
    <xf numFmtId="0" fontId="0" fillId="0" borderId="20" xfId="0" applyBorder="1" applyAlignment="1">
      <alignment horizontal="center" vertical="center"/>
    </xf>
    <xf numFmtId="166" fontId="0" fillId="0" borderId="20" xfId="0" applyNumberFormat="1" applyBorder="1" applyAlignment="1">
      <alignment horizontal="center" vertical="center"/>
    </xf>
    <xf numFmtId="167" fontId="0" fillId="0" borderId="20" xfId="0" applyNumberFormat="1" applyBorder="1" applyAlignment="1">
      <alignment horizontal="center" vertical="center"/>
    </xf>
    <xf numFmtId="38" fontId="0" fillId="0" borderId="20" xfId="0" applyNumberFormat="1" applyBorder="1" applyAlignment="1">
      <alignment horizontal="center" vertical="center"/>
    </xf>
    <xf numFmtId="38" fontId="0" fillId="0" borderId="0" xfId="0" applyNumberFormat="1" applyAlignment="1">
      <alignment horizontal="center" vertical="center"/>
    </xf>
    <xf numFmtId="38" fontId="4" fillId="0" borderId="0" xfId="0" applyNumberFormat="1" applyFont="1" applyAlignment="1">
      <alignment horizontal="center" vertical="center"/>
    </xf>
    <xf numFmtId="0" fontId="5" fillId="0" borderId="0" xfId="0" applyFont="1"/>
    <xf numFmtId="0" fontId="7" fillId="0" borderId="0" xfId="0" applyFont="1" applyAlignment="1">
      <alignment horizontal="left" vertical="center" indent="1"/>
    </xf>
    <xf numFmtId="38" fontId="20" fillId="0" borderId="0" xfId="0" applyNumberFormat="1" applyFont="1" applyAlignment="1">
      <alignment horizontal="center" vertical="center"/>
    </xf>
    <xf numFmtId="0" fontId="9" fillId="0" borderId="0" xfId="0" applyFont="1" applyAlignment="1">
      <alignment horizontal="left" vertical="center"/>
    </xf>
    <xf numFmtId="0" fontId="24" fillId="0" borderId="0" xfId="0" applyFont="1" applyAlignment="1">
      <alignment horizontal="center" vertical="center"/>
    </xf>
    <xf numFmtId="0" fontId="8" fillId="7" borderId="20" xfId="0" applyFont="1" applyFill="1" applyBorder="1" applyAlignment="1">
      <alignment horizontal="center" vertical="center"/>
    </xf>
    <xf numFmtId="0" fontId="28" fillId="11" borderId="31" xfId="0" applyFont="1" applyFill="1" applyBorder="1" applyAlignment="1">
      <alignment horizontal="centerContinuous" vertical="center"/>
    </xf>
    <xf numFmtId="0" fontId="28" fillId="11" borderId="32" xfId="0" applyFont="1" applyFill="1" applyBorder="1" applyAlignment="1">
      <alignment horizontal="centerContinuous" vertical="center"/>
    </xf>
    <xf numFmtId="0" fontId="28" fillId="11" borderId="33" xfId="0" applyFont="1" applyFill="1" applyBorder="1" applyAlignment="1">
      <alignment horizontal="centerContinuous" vertical="center"/>
    </xf>
    <xf numFmtId="0" fontId="0" fillId="12" borderId="32" xfId="0" applyFill="1" applyBorder="1" applyAlignment="1">
      <alignment horizontal="centerContinuous" vertical="center"/>
    </xf>
    <xf numFmtId="0" fontId="0" fillId="12" borderId="33" xfId="0" applyFill="1" applyBorder="1" applyAlignment="1">
      <alignment horizontal="centerContinuous" vertical="center"/>
    </xf>
    <xf numFmtId="0" fontId="28" fillId="12" borderId="31" xfId="0" applyFont="1" applyFill="1" applyBorder="1" applyAlignment="1">
      <alignment horizontal="centerContinuous" vertical="center"/>
    </xf>
    <xf numFmtId="166" fontId="0" fillId="0" borderId="45" xfId="0" applyNumberFormat="1" applyBorder="1" applyAlignment="1">
      <alignment horizontal="center" vertical="center"/>
    </xf>
    <xf numFmtId="38" fontId="0" fillId="0" borderId="45" xfId="0" applyNumberFormat="1" applyBorder="1" applyAlignment="1">
      <alignment horizontal="center" vertical="center"/>
    </xf>
    <xf numFmtId="167" fontId="0" fillId="0" borderId="45" xfId="0" applyNumberFormat="1" applyBorder="1" applyAlignment="1">
      <alignment horizontal="center" vertical="center"/>
    </xf>
    <xf numFmtId="166" fontId="0" fillId="0" borderId="44" xfId="0" applyNumberFormat="1" applyBorder="1" applyAlignment="1">
      <alignment horizontal="center" vertical="center"/>
    </xf>
    <xf numFmtId="38" fontId="0" fillId="0" borderId="44" xfId="0" applyNumberFormat="1" applyBorder="1" applyAlignment="1">
      <alignment horizontal="center" vertical="center"/>
    </xf>
    <xf numFmtId="167" fontId="0" fillId="0" borderId="44" xfId="0" applyNumberFormat="1" applyBorder="1" applyAlignment="1">
      <alignment horizontal="center" vertical="center"/>
    </xf>
    <xf numFmtId="2" fontId="0" fillId="7" borderId="20" xfId="0" applyNumberFormat="1" applyFill="1" applyBorder="1" applyAlignment="1">
      <alignment horizontal="center" vertical="center"/>
    </xf>
    <xf numFmtId="0" fontId="9" fillId="0" borderId="0" xfId="0" applyFont="1"/>
    <xf numFmtId="0" fontId="0" fillId="0" borderId="0" xfId="0" applyAlignment="1">
      <alignment horizontal="left" vertical="center" indent="1"/>
    </xf>
    <xf numFmtId="168" fontId="5" fillId="9" borderId="20" xfId="0" applyNumberFormat="1" applyFont="1" applyFill="1" applyBorder="1" applyAlignment="1">
      <alignment horizontal="center" vertical="center"/>
    </xf>
    <xf numFmtId="9" fontId="0" fillId="0" borderId="0" xfId="0" applyNumberFormat="1" applyAlignment="1">
      <alignment horizontal="left" vertical="center" indent="1"/>
    </xf>
    <xf numFmtId="0" fontId="1" fillId="7" borderId="20" xfId="0" applyFont="1" applyFill="1" applyBorder="1" applyAlignment="1">
      <alignment horizontal="center" vertical="center"/>
    </xf>
    <xf numFmtId="0" fontId="1" fillId="7" borderId="31" xfId="0" applyFont="1" applyFill="1" applyBorder="1" applyAlignment="1">
      <alignment horizontal="left" vertical="center" indent="1"/>
    </xf>
    <xf numFmtId="3" fontId="0" fillId="0" borderId="20" xfId="0" applyNumberFormat="1" applyBorder="1" applyAlignment="1">
      <alignment horizontal="center" vertical="center"/>
    </xf>
    <xf numFmtId="169" fontId="0" fillId="0" borderId="20" xfId="0" applyNumberFormat="1" applyBorder="1" applyAlignment="1">
      <alignment horizontal="center" vertical="center"/>
    </xf>
    <xf numFmtId="0" fontId="0" fillId="0" borderId="20" xfId="0" applyBorder="1" applyAlignment="1">
      <alignment horizontal="left" vertical="center" indent="1"/>
    </xf>
    <xf numFmtId="0" fontId="4" fillId="7" borderId="20" xfId="0" applyFont="1" applyFill="1" applyBorder="1" applyAlignment="1">
      <alignment horizontal="center" vertical="center"/>
    </xf>
    <xf numFmtId="0" fontId="1" fillId="0" borderId="0" xfId="0" applyFont="1" applyAlignment="1">
      <alignment horizontal="center" vertical="center"/>
    </xf>
    <xf numFmtId="0" fontId="36" fillId="0" borderId="0" xfId="0" applyFont="1"/>
    <xf numFmtId="0" fontId="20" fillId="0" borderId="0" xfId="0" applyFont="1"/>
    <xf numFmtId="0" fontId="20" fillId="0" borderId="0" xfId="0" applyFont="1" applyAlignment="1">
      <alignment horizontal="left" vertical="center"/>
    </xf>
    <xf numFmtId="0" fontId="37" fillId="0" borderId="0" xfId="0" applyFont="1"/>
    <xf numFmtId="0" fontId="0" fillId="7" borderId="33" xfId="0" applyFill="1" applyBorder="1" applyAlignment="1">
      <alignment horizontal="center" vertical="center"/>
    </xf>
    <xf numFmtId="0" fontId="0" fillId="7" borderId="32" xfId="0" applyFill="1" applyBorder="1" applyAlignment="1">
      <alignment horizontal="centerContinuous" vertical="center"/>
    </xf>
    <xf numFmtId="0" fontId="0" fillId="7" borderId="33" xfId="0" applyFill="1" applyBorder="1" applyAlignment="1">
      <alignment horizontal="centerContinuous" vertical="center"/>
    </xf>
    <xf numFmtId="0" fontId="5" fillId="7" borderId="31" xfId="0" applyFont="1" applyFill="1" applyBorder="1" applyAlignment="1">
      <alignment horizontal="centerContinuous" vertical="center"/>
    </xf>
    <xf numFmtId="0" fontId="5" fillId="7" borderId="32" xfId="0" applyFont="1" applyFill="1" applyBorder="1" applyAlignment="1">
      <alignment horizontal="centerContinuous" vertical="center"/>
    </xf>
    <xf numFmtId="0" fontId="5" fillId="7" borderId="33" xfId="0" applyFont="1" applyFill="1" applyBorder="1" applyAlignment="1">
      <alignment horizontal="centerContinuous" vertical="center"/>
    </xf>
    <xf numFmtId="0" fontId="1" fillId="7" borderId="31" xfId="0" applyFont="1" applyFill="1" applyBorder="1" applyAlignment="1">
      <alignment horizontal="centerContinuous" vertical="center"/>
    </xf>
    <xf numFmtId="0" fontId="25" fillId="0" borderId="20" xfId="0" applyFont="1" applyBorder="1" applyAlignment="1">
      <alignment horizontal="left" vertical="center" indent="1"/>
    </xf>
    <xf numFmtId="0" fontId="25" fillId="0" borderId="20" xfId="0" applyFont="1" applyBorder="1" applyAlignment="1">
      <alignment horizontal="center" vertical="center"/>
    </xf>
    <xf numFmtId="169" fontId="25" fillId="0" borderId="20" xfId="0" applyNumberFormat="1" applyFont="1" applyBorder="1" applyAlignment="1">
      <alignment horizontal="center" vertical="center"/>
    </xf>
    <xf numFmtId="0" fontId="4" fillId="7" borderId="20" xfId="0" applyFont="1" applyFill="1" applyBorder="1" applyAlignment="1">
      <alignment horizontal="centerContinuous" vertical="center"/>
    </xf>
    <xf numFmtId="0" fontId="4" fillId="0" borderId="31" xfId="0" applyFont="1" applyBorder="1" applyAlignment="1">
      <alignment horizontal="centerContinuous" vertical="center"/>
    </xf>
    <xf numFmtId="0" fontId="0" fillId="0" borderId="32" xfId="0" applyBorder="1" applyAlignment="1">
      <alignment horizontal="centerContinuous" vertical="center"/>
    </xf>
    <xf numFmtId="0" fontId="0" fillId="0" borderId="33" xfId="0" applyBorder="1" applyAlignment="1">
      <alignment horizontal="centerContinuous" vertical="center"/>
    </xf>
    <xf numFmtId="4" fontId="0" fillId="0" borderId="20" xfId="0" applyNumberFormat="1" applyBorder="1" applyAlignment="1">
      <alignment horizontal="center" vertical="center"/>
    </xf>
    <xf numFmtId="0" fontId="1" fillId="7" borderId="45" xfId="0" applyFont="1" applyFill="1" applyBorder="1" applyAlignment="1">
      <alignment horizontal="center" vertical="center"/>
    </xf>
    <xf numFmtId="9" fontId="31" fillId="7" borderId="45" xfId="0" applyNumberFormat="1" applyFont="1" applyFill="1" applyBorder="1" applyAlignment="1">
      <alignment horizontal="center" vertical="center"/>
    </xf>
    <xf numFmtId="0" fontId="0" fillId="0" borderId="45" xfId="0" applyBorder="1" applyAlignment="1">
      <alignment horizontal="center" vertical="center"/>
    </xf>
    <xf numFmtId="0" fontId="0" fillId="7" borderId="32" xfId="0" applyFill="1" applyBorder="1" applyAlignment="1">
      <alignment horizontal="left" vertical="center" indent="1"/>
    </xf>
    <xf numFmtId="0" fontId="0" fillId="7" borderId="45" xfId="0" applyFill="1" applyBorder="1" applyAlignment="1">
      <alignment horizontal="center" vertical="center"/>
    </xf>
    <xf numFmtId="0" fontId="1" fillId="0" borderId="26" xfId="0" applyFont="1" applyBorder="1" applyAlignment="1">
      <alignment horizontal="left" vertical="center" indent="1"/>
    </xf>
    <xf numFmtId="3" fontId="0" fillId="0" borderId="45" xfId="0" applyNumberFormat="1" applyBorder="1" applyAlignment="1">
      <alignment horizontal="center" vertical="center"/>
    </xf>
    <xf numFmtId="0" fontId="20" fillId="19" borderId="20" xfId="0" applyFont="1" applyFill="1" applyBorder="1" applyAlignment="1">
      <alignment horizontal="center" vertical="center"/>
    </xf>
    <xf numFmtId="0" fontId="4" fillId="20" borderId="20" xfId="0" applyFont="1" applyFill="1" applyBorder="1" applyAlignment="1">
      <alignment horizontal="center" vertical="center"/>
    </xf>
    <xf numFmtId="0" fontId="4" fillId="20" borderId="20" xfId="0" applyFont="1" applyFill="1" applyBorder="1" applyAlignment="1">
      <alignment horizontal="centerContinuous" vertical="center"/>
    </xf>
    <xf numFmtId="0" fontId="0" fillId="20" borderId="32" xfId="0" applyFill="1" applyBorder="1" applyAlignment="1">
      <alignment horizontal="centerContinuous" vertical="center"/>
    </xf>
    <xf numFmtId="0" fontId="0" fillId="20" borderId="33" xfId="0" applyFill="1" applyBorder="1" applyAlignment="1">
      <alignment horizontal="centerContinuous" vertical="center"/>
    </xf>
    <xf numFmtId="9" fontId="5" fillId="20" borderId="20" xfId="0" applyNumberFormat="1" applyFont="1" applyFill="1" applyBorder="1" applyAlignment="1">
      <alignment horizontal="center" vertical="center"/>
    </xf>
    <xf numFmtId="9" fontId="1" fillId="20" borderId="20" xfId="0" applyNumberFormat="1" applyFont="1" applyFill="1" applyBorder="1" applyAlignment="1">
      <alignment horizontal="center" vertical="center"/>
    </xf>
    <xf numFmtId="9" fontId="31" fillId="20" borderId="20" xfId="0" applyNumberFormat="1" applyFont="1" applyFill="1" applyBorder="1" applyAlignment="1">
      <alignment horizontal="center" vertical="center"/>
    </xf>
    <xf numFmtId="9" fontId="31" fillId="20" borderId="31" xfId="0" applyNumberFormat="1" applyFont="1" applyFill="1" applyBorder="1" applyAlignment="1">
      <alignment horizontal="center" vertical="center"/>
    </xf>
    <xf numFmtId="0" fontId="5" fillId="20" borderId="20" xfId="0" applyFont="1" applyFill="1" applyBorder="1" applyAlignment="1">
      <alignment horizontal="center" vertical="center"/>
    </xf>
    <xf numFmtId="4" fontId="5" fillId="20" borderId="20" xfId="0" applyNumberFormat="1" applyFont="1" applyFill="1" applyBorder="1" applyAlignment="1">
      <alignment horizontal="center" vertical="center"/>
    </xf>
    <xf numFmtId="9" fontId="4" fillId="20" borderId="31" xfId="0" applyNumberFormat="1" applyFont="1" applyFill="1" applyBorder="1" applyAlignment="1">
      <alignment horizontal="centerContinuous" vertical="center"/>
    </xf>
    <xf numFmtId="9" fontId="5" fillId="20" borderId="33" xfId="0" applyNumberFormat="1" applyFont="1" applyFill="1" applyBorder="1" applyAlignment="1">
      <alignment horizontal="centerContinuous" vertical="center"/>
    </xf>
    <xf numFmtId="0" fontId="8" fillId="0" borderId="0" xfId="0" applyFont="1" applyAlignment="1">
      <alignment horizontal="left" vertical="center"/>
    </xf>
    <xf numFmtId="0" fontId="1" fillId="7" borderId="46" xfId="0" applyFont="1" applyFill="1" applyBorder="1" applyAlignment="1">
      <alignment horizontal="center" vertical="center"/>
    </xf>
    <xf numFmtId="3" fontId="1" fillId="7" borderId="45" xfId="0" applyNumberFormat="1" applyFont="1" applyFill="1" applyBorder="1" applyAlignment="1">
      <alignment horizontal="center" vertical="center"/>
    </xf>
    <xf numFmtId="171" fontId="0" fillId="0" borderId="0" xfId="0" applyNumberFormat="1" applyAlignment="1">
      <alignment horizontal="left" vertical="center" indent="1"/>
    </xf>
    <xf numFmtId="0" fontId="0" fillId="19" borderId="32" xfId="0" applyFill="1" applyBorder="1" applyAlignment="1">
      <alignment horizontal="centerContinuous" vertical="center"/>
    </xf>
    <xf numFmtId="0" fontId="0" fillId="19" borderId="33" xfId="0" applyFill="1" applyBorder="1" applyAlignment="1">
      <alignment horizontal="centerContinuous" vertical="center"/>
    </xf>
    <xf numFmtId="0" fontId="38" fillId="19" borderId="20" xfId="0" applyFont="1" applyFill="1" applyBorder="1" applyAlignment="1">
      <alignment horizontal="center" vertical="center"/>
    </xf>
    <xf numFmtId="0" fontId="38" fillId="19" borderId="31" xfId="0" applyFont="1" applyFill="1" applyBorder="1" applyAlignment="1">
      <alignment horizontal="center" vertical="center"/>
    </xf>
    <xf numFmtId="3" fontId="38" fillId="19" borderId="33" xfId="0" applyNumberFormat="1" applyFont="1" applyFill="1" applyBorder="1" applyAlignment="1">
      <alignment horizontal="center" vertical="center"/>
    </xf>
    <xf numFmtId="9" fontId="38" fillId="19" borderId="20" xfId="0" applyNumberFormat="1" applyFont="1" applyFill="1" applyBorder="1" applyAlignment="1">
      <alignment horizontal="center" vertical="center"/>
    </xf>
    <xf numFmtId="0" fontId="33" fillId="0" borderId="0" xfId="0" applyFont="1" applyAlignment="1">
      <alignment horizontal="left" vertical="center"/>
    </xf>
    <xf numFmtId="0" fontId="40" fillId="0" borderId="26" xfId="0" applyFont="1" applyBorder="1" applyAlignment="1">
      <alignment horizontal="left" vertical="center" indent="1"/>
    </xf>
    <xf numFmtId="0" fontId="1" fillId="19" borderId="20" xfId="0" applyFont="1" applyFill="1" applyBorder="1" applyAlignment="1">
      <alignment horizontal="center" vertical="center"/>
    </xf>
    <xf numFmtId="0" fontId="0" fillId="19" borderId="20" xfId="0" applyFill="1" applyBorder="1" applyAlignment="1">
      <alignment horizontal="center" vertical="center"/>
    </xf>
    <xf numFmtId="9" fontId="0" fillId="19" borderId="20" xfId="0" applyNumberFormat="1" applyFill="1" applyBorder="1" applyAlignment="1">
      <alignment horizontal="center" vertical="center"/>
    </xf>
    <xf numFmtId="0" fontId="1" fillId="2" borderId="31" xfId="0" applyFont="1" applyFill="1" applyBorder="1" applyAlignment="1">
      <alignment horizontal="left" vertical="center" indent="1"/>
    </xf>
    <xf numFmtId="0" fontId="0" fillId="2" borderId="32" xfId="0" applyFill="1" applyBorder="1" applyAlignment="1">
      <alignment horizontal="left" vertical="center" indent="1"/>
    </xf>
    <xf numFmtId="0" fontId="0" fillId="2" borderId="32" xfId="0" applyFill="1" applyBorder="1" applyAlignment="1">
      <alignment horizontal="center" vertical="center"/>
    </xf>
    <xf numFmtId="0" fontId="0" fillId="2" borderId="23" xfId="0" applyFill="1" applyBorder="1" applyAlignment="1">
      <alignment horizontal="center" vertical="center"/>
    </xf>
    <xf numFmtId="0" fontId="0" fillId="2" borderId="46" xfId="0" applyFill="1" applyBorder="1" applyAlignment="1">
      <alignment horizontal="center" vertical="center"/>
    </xf>
    <xf numFmtId="0" fontId="0" fillId="2" borderId="45" xfId="0" applyFill="1" applyBorder="1" applyAlignment="1">
      <alignment horizontal="center" vertical="center"/>
    </xf>
    <xf numFmtId="0" fontId="0" fillId="2" borderId="28" xfId="0" applyFill="1" applyBorder="1" applyAlignment="1">
      <alignment horizontal="center" vertical="center"/>
    </xf>
    <xf numFmtId="9" fontId="1" fillId="2" borderId="20" xfId="0" applyNumberFormat="1" applyFont="1" applyFill="1" applyBorder="1" applyAlignment="1">
      <alignment horizontal="center" vertical="center"/>
    </xf>
    <xf numFmtId="3" fontId="4" fillId="7" borderId="20" xfId="0" applyNumberFormat="1" applyFont="1" applyFill="1" applyBorder="1" applyAlignment="1">
      <alignment horizontal="center" vertical="center"/>
    </xf>
    <xf numFmtId="3" fontId="20" fillId="19" borderId="20" xfId="0" applyNumberFormat="1" applyFont="1" applyFill="1" applyBorder="1" applyAlignment="1">
      <alignment horizontal="center" vertical="center"/>
    </xf>
    <xf numFmtId="0" fontId="1" fillId="20" borderId="20" xfId="0" applyFont="1" applyFill="1" applyBorder="1" applyAlignment="1">
      <alignment horizontal="center" vertical="center"/>
    </xf>
    <xf numFmtId="0" fontId="29" fillId="0" borderId="0" xfId="0" applyFont="1"/>
    <xf numFmtId="0" fontId="28" fillId="0" borderId="0" xfId="0" applyFont="1" applyAlignment="1">
      <alignment horizontal="left" vertical="center"/>
    </xf>
    <xf numFmtId="169" fontId="20" fillId="7" borderId="20" xfId="0" applyNumberFormat="1" applyFont="1" applyFill="1" applyBorder="1" applyAlignment="1">
      <alignment horizontal="center" vertical="center"/>
    </xf>
    <xf numFmtId="3" fontId="20" fillId="7" borderId="20" xfId="0" applyNumberFormat="1" applyFont="1" applyFill="1" applyBorder="1" applyAlignment="1">
      <alignment horizontal="center" vertical="center"/>
    </xf>
    <xf numFmtId="38" fontId="42" fillId="20" borderId="20" xfId="0" applyNumberFormat="1" applyFont="1" applyFill="1" applyBorder="1" applyAlignment="1">
      <alignment horizontal="center" vertical="center"/>
    </xf>
    <xf numFmtId="10" fontId="4" fillId="20" borderId="20" xfId="0" applyNumberFormat="1" applyFont="1" applyFill="1" applyBorder="1" applyAlignment="1">
      <alignment horizontal="left" vertical="center"/>
    </xf>
    <xf numFmtId="38" fontId="4" fillId="7" borderId="20" xfId="0" applyNumberFormat="1" applyFont="1" applyFill="1" applyBorder="1" applyAlignment="1">
      <alignment horizontal="center" vertical="center"/>
    </xf>
    <xf numFmtId="38" fontId="4" fillId="0" borderId="20" xfId="0" applyNumberFormat="1" applyFont="1" applyBorder="1" applyAlignment="1">
      <alignment horizontal="center" vertical="center"/>
    </xf>
    <xf numFmtId="0" fontId="9" fillId="7" borderId="20" xfId="0" applyFont="1" applyFill="1" applyBorder="1" applyAlignment="1">
      <alignment horizontal="center" vertical="center"/>
    </xf>
    <xf numFmtId="38" fontId="4" fillId="17" borderId="20" xfId="0" applyNumberFormat="1" applyFont="1" applyFill="1" applyBorder="1" applyAlignment="1">
      <alignment horizontal="center" vertical="center"/>
    </xf>
    <xf numFmtId="0" fontId="29" fillId="0" borderId="0" xfId="0" applyFont="1" applyAlignment="1">
      <alignment vertical="center"/>
    </xf>
    <xf numFmtId="0" fontId="42" fillId="0" borderId="0" xfId="0" applyFont="1"/>
    <xf numFmtId="0" fontId="43" fillId="0" borderId="0" xfId="0" applyFont="1" applyAlignment="1">
      <alignment horizontal="center" vertical="center"/>
    </xf>
    <xf numFmtId="3" fontId="4" fillId="0" borderId="20" xfId="0" applyNumberFormat="1" applyFont="1" applyBorder="1"/>
    <xf numFmtId="3" fontId="4" fillId="7" borderId="20" xfId="0" applyNumberFormat="1" applyFont="1" applyFill="1" applyBorder="1"/>
    <xf numFmtId="0" fontId="5" fillId="0" borderId="20" xfId="0" applyFont="1" applyBorder="1" applyAlignment="1">
      <alignment horizontal="center" vertical="center"/>
    </xf>
    <xf numFmtId="0" fontId="1" fillId="0" borderId="20" xfId="0" applyFont="1" applyBorder="1" applyAlignment="1">
      <alignment horizontal="center" vertical="center"/>
    </xf>
    <xf numFmtId="9" fontId="20" fillId="19" borderId="20" xfId="0" applyNumberFormat="1" applyFont="1" applyFill="1" applyBorder="1" applyAlignment="1">
      <alignment horizontal="center" vertical="center"/>
    </xf>
    <xf numFmtId="0" fontId="45" fillId="19" borderId="31" xfId="0" applyFont="1" applyFill="1" applyBorder="1" applyAlignment="1">
      <alignment horizontal="center" vertical="center"/>
    </xf>
    <xf numFmtId="0" fontId="0" fillId="0" borderId="38" xfId="0" applyBorder="1"/>
    <xf numFmtId="0" fontId="0" fillId="0" borderId="37"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46" fillId="0" borderId="51" xfId="0" applyFont="1" applyBorder="1" applyAlignment="1">
      <alignment horizontal="center"/>
    </xf>
    <xf numFmtId="0" fontId="46" fillId="0" borderId="52" xfId="0" applyFont="1" applyBorder="1" applyAlignment="1">
      <alignment horizontal="center"/>
    </xf>
    <xf numFmtId="0" fontId="46" fillId="0" borderId="53" xfId="0" applyFont="1"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32" xfId="0" applyBorder="1" applyAlignment="1">
      <alignment horizontal="center"/>
    </xf>
    <xf numFmtId="0" fontId="0" fillId="0" borderId="43" xfId="0" applyBorder="1" applyAlignment="1">
      <alignment horizontal="center"/>
    </xf>
    <xf numFmtId="0" fontId="0" fillId="2" borderId="54" xfId="0" applyFill="1" applyBorder="1" applyAlignment="1">
      <alignment horizontal="center"/>
    </xf>
    <xf numFmtId="0" fontId="0" fillId="2" borderId="55" xfId="0" applyFill="1" applyBorder="1" applyAlignment="1">
      <alignment horizontal="center"/>
    </xf>
    <xf numFmtId="0" fontId="0" fillId="2" borderId="32" xfId="0" applyFill="1" applyBorder="1" applyAlignment="1">
      <alignment horizontal="center"/>
    </xf>
    <xf numFmtId="0" fontId="0" fillId="2" borderId="43" xfId="0" applyFill="1" applyBorder="1" applyAlignment="1">
      <alignment horizontal="center"/>
    </xf>
    <xf numFmtId="0" fontId="0" fillId="2" borderId="56" xfId="0" applyFill="1" applyBorder="1" applyAlignment="1">
      <alignment horizontal="center"/>
    </xf>
    <xf numFmtId="0" fontId="0" fillId="2" borderId="57" xfId="0" applyFill="1" applyBorder="1" applyAlignment="1">
      <alignment horizontal="center"/>
    </xf>
    <xf numFmtId="0" fontId="0" fillId="2" borderId="58" xfId="0" applyFill="1" applyBorder="1" applyAlignment="1">
      <alignment horizontal="center"/>
    </xf>
    <xf numFmtId="0" fontId="0" fillId="2" borderId="59" xfId="0" applyFill="1" applyBorder="1" applyAlignment="1">
      <alignment horizontal="center"/>
    </xf>
    <xf numFmtId="0" fontId="0" fillId="21" borderId="35" xfId="0" applyFill="1" applyBorder="1" applyAlignment="1">
      <alignment horizontal="center"/>
    </xf>
    <xf numFmtId="0" fontId="46" fillId="21" borderId="52" xfId="0" applyFont="1" applyFill="1" applyBorder="1" applyAlignment="1">
      <alignment horizontal="center"/>
    </xf>
    <xf numFmtId="0" fontId="0" fillId="21" borderId="32" xfId="0" applyFill="1" applyBorder="1" applyAlignment="1">
      <alignment horizontal="center"/>
    </xf>
    <xf numFmtId="0" fontId="0" fillId="21" borderId="58" xfId="0" applyFill="1" applyBorder="1" applyAlignment="1">
      <alignment horizontal="center"/>
    </xf>
    <xf numFmtId="0" fontId="5" fillId="21" borderId="20" xfId="0" applyFont="1" applyFill="1" applyBorder="1" applyAlignment="1">
      <alignment horizontal="center" vertical="center"/>
    </xf>
    <xf numFmtId="0" fontId="5" fillId="0" borderId="29" xfId="0" applyFont="1" applyBorder="1" applyAlignment="1">
      <alignment horizontal="center" vertical="center"/>
    </xf>
    <xf numFmtId="0" fontId="33" fillId="0" borderId="0" xfId="0" applyFont="1" applyAlignment="1">
      <alignment horizontal="center" vertical="center"/>
    </xf>
    <xf numFmtId="0" fontId="40" fillId="19" borderId="31" xfId="0" applyFont="1" applyFill="1" applyBorder="1" applyAlignment="1">
      <alignment horizontal="center" vertical="center"/>
    </xf>
    <xf numFmtId="0" fontId="29" fillId="0" borderId="0" xfId="0" applyFont="1" applyAlignment="1">
      <alignment horizontal="left" vertical="center"/>
    </xf>
    <xf numFmtId="0" fontId="38" fillId="19" borderId="20" xfId="0" applyFont="1" applyFill="1" applyBorder="1" applyAlignment="1">
      <alignment horizontal="centerContinuous" vertical="center"/>
    </xf>
    <xf numFmtId="0" fontId="20" fillId="0" borderId="0" xfId="0" applyFont="1" applyAlignment="1">
      <alignment horizontal="right" vertical="center"/>
    </xf>
    <xf numFmtId="9" fontId="4" fillId="20" borderId="20" xfId="0" applyNumberFormat="1" applyFont="1" applyFill="1" applyBorder="1" applyAlignment="1">
      <alignment horizontal="center" vertical="center"/>
    </xf>
    <xf numFmtId="0" fontId="1" fillId="0" borderId="46" xfId="0" applyFont="1" applyBorder="1" applyAlignment="1">
      <alignment horizontal="center" vertical="center"/>
    </xf>
    <xf numFmtId="0" fontId="1" fillId="0" borderId="45" xfId="0" applyFont="1" applyBorder="1" applyAlignment="1">
      <alignment horizontal="center" vertical="center"/>
    </xf>
    <xf numFmtId="38" fontId="1" fillId="0" borderId="20" xfId="0" applyNumberFormat="1" applyFont="1" applyBorder="1" applyAlignment="1">
      <alignment horizontal="center" vertical="center"/>
    </xf>
    <xf numFmtId="3" fontId="1" fillId="0" borderId="20" xfId="0" applyNumberFormat="1" applyFont="1" applyBorder="1" applyAlignment="1">
      <alignment horizontal="center" vertical="center"/>
    </xf>
    <xf numFmtId="0" fontId="1" fillId="7" borderId="20" xfId="0" applyFont="1" applyFill="1" applyBorder="1" applyAlignment="1">
      <alignment horizontal="left" vertical="center" indent="1"/>
    </xf>
    <xf numFmtId="172" fontId="0" fillId="0" borderId="20" xfId="0" applyNumberFormat="1" applyBorder="1" applyAlignment="1">
      <alignment horizontal="center" vertical="center"/>
    </xf>
    <xf numFmtId="9" fontId="0" fillId="0" borderId="20" xfId="0" applyNumberFormat="1" applyBorder="1" applyAlignment="1">
      <alignment horizontal="center" vertical="center"/>
    </xf>
    <xf numFmtId="9" fontId="49" fillId="20" borderId="20" xfId="0" applyNumberFormat="1" applyFont="1" applyFill="1" applyBorder="1" applyAlignment="1">
      <alignment horizontal="center" vertical="center"/>
    </xf>
    <xf numFmtId="9" fontId="49" fillId="20" borderId="31" xfId="0" applyNumberFormat="1" applyFont="1" applyFill="1" applyBorder="1" applyAlignment="1">
      <alignment horizontal="center" vertical="center"/>
    </xf>
    <xf numFmtId="9" fontId="4" fillId="6" borderId="20" xfId="0" applyNumberFormat="1" applyFont="1" applyFill="1" applyBorder="1" applyAlignment="1">
      <alignment horizontal="center" vertical="center"/>
    </xf>
    <xf numFmtId="3" fontId="4" fillId="6" borderId="20" xfId="0" applyNumberFormat="1" applyFont="1" applyFill="1" applyBorder="1" applyAlignment="1">
      <alignment horizontal="center" vertical="center"/>
    </xf>
    <xf numFmtId="38" fontId="4" fillId="6" borderId="20" xfId="0" applyNumberFormat="1" applyFont="1" applyFill="1" applyBorder="1" applyAlignment="1">
      <alignment horizontal="center" vertical="center"/>
    </xf>
    <xf numFmtId="0" fontId="0" fillId="0" borderId="31" xfId="0" applyBorder="1" applyAlignment="1">
      <alignment horizontal="center" vertical="center"/>
    </xf>
    <xf numFmtId="0" fontId="5" fillId="0" borderId="46" xfId="0" applyFont="1" applyBorder="1" applyAlignment="1">
      <alignment horizontal="center" vertical="center"/>
    </xf>
    <xf numFmtId="0" fontId="5" fillId="0" borderId="45" xfId="0" applyFont="1" applyBorder="1" applyAlignment="1">
      <alignment horizontal="center" vertical="center"/>
    </xf>
    <xf numFmtId="0" fontId="48" fillId="0" borderId="0" xfId="0" applyFont="1" applyAlignment="1">
      <alignment vertical="center"/>
    </xf>
    <xf numFmtId="0" fontId="5" fillId="0" borderId="0" xfId="0" applyFont="1" applyAlignment="1">
      <alignment vertical="center"/>
    </xf>
    <xf numFmtId="0" fontId="0" fillId="0" borderId="0" xfId="0" applyAlignment="1">
      <alignment horizontal="right" vertical="center"/>
    </xf>
    <xf numFmtId="10" fontId="0" fillId="0" borderId="0" xfId="0" applyNumberFormat="1" applyAlignment="1">
      <alignment horizontal="center" vertical="center"/>
    </xf>
    <xf numFmtId="10" fontId="5" fillId="6" borderId="20" xfId="0" applyNumberFormat="1" applyFont="1" applyFill="1" applyBorder="1" applyAlignment="1">
      <alignment horizontal="center" vertical="center"/>
    </xf>
    <xf numFmtId="172" fontId="0" fillId="0" borderId="0" xfId="0" applyNumberFormat="1" applyAlignment="1">
      <alignment horizontal="center" vertical="center"/>
    </xf>
    <xf numFmtId="3" fontId="0" fillId="0" borderId="0" xfId="0" applyNumberFormat="1" applyAlignment="1">
      <alignment horizontal="left" vertical="center"/>
    </xf>
    <xf numFmtId="0" fontId="0" fillId="0" borderId="0" xfId="0" applyAlignment="1">
      <alignment horizontal="left"/>
    </xf>
    <xf numFmtId="40" fontId="48" fillId="9" borderId="20" xfId="0" applyNumberFormat="1" applyFont="1" applyFill="1" applyBorder="1" applyAlignment="1">
      <alignment horizontal="center" vertical="center"/>
    </xf>
    <xf numFmtId="0" fontId="0" fillId="22" borderId="32" xfId="0" applyFill="1" applyBorder="1" applyAlignment="1">
      <alignment horizontal="center"/>
    </xf>
    <xf numFmtId="10" fontId="0" fillId="0" borderId="29" xfId="0" applyNumberFormat="1" applyBorder="1" applyAlignment="1">
      <alignment horizontal="center" vertical="center"/>
    </xf>
    <xf numFmtId="38" fontId="0" fillId="0" borderId="0" xfId="0" applyNumberFormat="1" applyAlignment="1">
      <alignment horizontal="left" vertical="center"/>
    </xf>
    <xf numFmtId="38" fontId="0" fillId="0" borderId="29" xfId="0" applyNumberFormat="1" applyBorder="1" applyAlignment="1">
      <alignment horizontal="center" vertical="center"/>
    </xf>
    <xf numFmtId="9" fontId="0" fillId="0" borderId="29" xfId="0" applyNumberFormat="1" applyBorder="1" applyAlignment="1">
      <alignment horizontal="left" vertical="center"/>
    </xf>
    <xf numFmtId="0" fontId="8" fillId="19" borderId="20" xfId="0" applyFont="1" applyFill="1" applyBorder="1" applyAlignment="1">
      <alignment horizontal="center" vertical="center" wrapText="1"/>
    </xf>
    <xf numFmtId="38" fontId="0" fillId="0" borderId="29" xfId="0" applyNumberFormat="1" applyBorder="1" applyAlignment="1">
      <alignment horizontal="left" vertical="center"/>
    </xf>
    <xf numFmtId="38" fontId="0" fillId="0" borderId="20" xfId="0" applyNumberFormat="1" applyBorder="1" applyAlignment="1">
      <alignment horizontal="left" vertical="center"/>
    </xf>
    <xf numFmtId="0" fontId="4" fillId="6" borderId="20" xfId="0" applyFont="1" applyFill="1" applyBorder="1" applyAlignment="1">
      <alignment horizontal="center" vertical="center" wrapText="1"/>
    </xf>
    <xf numFmtId="3" fontId="4" fillId="23" borderId="20" xfId="0" applyNumberFormat="1" applyFont="1" applyFill="1" applyBorder="1" applyAlignment="1">
      <alignment horizontal="center" vertical="center"/>
    </xf>
    <xf numFmtId="9" fontId="51" fillId="0" borderId="0" xfId="0" applyNumberFormat="1" applyFont="1" applyAlignment="1">
      <alignment horizontal="left" vertical="center"/>
    </xf>
    <xf numFmtId="38" fontId="52" fillId="0" borderId="0" xfId="0" applyNumberFormat="1" applyFont="1" applyAlignment="1">
      <alignment horizontal="center" vertical="center"/>
    </xf>
    <xf numFmtId="38" fontId="52" fillId="0" borderId="29" xfId="0" applyNumberFormat="1" applyFont="1" applyBorder="1" applyAlignment="1">
      <alignment horizontal="center" vertical="center"/>
    </xf>
    <xf numFmtId="9" fontId="51" fillId="0" borderId="29" xfId="0" applyNumberFormat="1" applyFont="1" applyBorder="1" applyAlignment="1">
      <alignment horizontal="left" vertical="center"/>
    </xf>
    <xf numFmtId="0" fontId="0" fillId="0" borderId="29" xfId="0" applyBorder="1"/>
    <xf numFmtId="38" fontId="53" fillId="9" borderId="20" xfId="0" applyNumberFormat="1" applyFont="1" applyFill="1" applyBorder="1" applyAlignment="1">
      <alignment horizontal="center" vertical="center"/>
    </xf>
    <xf numFmtId="0" fontId="5" fillId="0" borderId="0" xfId="0" applyFont="1" applyAlignment="1">
      <alignment horizontal="center" vertical="center"/>
    </xf>
    <xf numFmtId="3" fontId="1" fillId="7" borderId="20" xfId="0" applyNumberFormat="1" applyFont="1" applyFill="1" applyBorder="1" applyAlignment="1">
      <alignment horizontal="center" vertical="center"/>
    </xf>
    <xf numFmtId="38" fontId="0" fillId="0" borderId="0" xfId="0" applyNumberFormat="1"/>
    <xf numFmtId="38" fontId="0" fillId="0" borderId="29" xfId="0" applyNumberFormat="1" applyBorder="1"/>
    <xf numFmtId="169" fontId="0" fillId="0" borderId="0" xfId="0" applyNumberFormat="1"/>
    <xf numFmtId="169" fontId="0" fillId="0" borderId="0" xfId="0" applyNumberFormat="1" applyAlignment="1">
      <alignment horizontal="center" vertical="center"/>
    </xf>
    <xf numFmtId="169" fontId="0" fillId="0" borderId="29" xfId="0" applyNumberFormat="1" applyBorder="1" applyAlignment="1">
      <alignment horizontal="center" vertical="center"/>
    </xf>
    <xf numFmtId="0" fontId="52" fillId="0" borderId="0" xfId="0" applyFont="1" applyAlignment="1">
      <alignment horizontal="center" vertical="center"/>
    </xf>
    <xf numFmtId="0" fontId="52" fillId="0" borderId="29" xfId="0" applyFont="1" applyBorder="1" applyAlignment="1">
      <alignment horizontal="center" vertical="center"/>
    </xf>
    <xf numFmtId="9" fontId="0" fillId="0" borderId="32" xfId="0" applyNumberFormat="1" applyBorder="1" applyAlignment="1">
      <alignment horizontal="center" vertical="center"/>
    </xf>
    <xf numFmtId="38" fontId="0" fillId="0" borderId="32" xfId="0" applyNumberFormat="1" applyBorder="1"/>
    <xf numFmtId="0" fontId="26" fillId="0" borderId="0" xfId="0" applyFont="1"/>
    <xf numFmtId="38" fontId="1" fillId="7" borderId="20" xfId="0" applyNumberFormat="1" applyFont="1" applyFill="1" applyBorder="1" applyAlignment="1">
      <alignment horizontal="center" vertical="center"/>
    </xf>
    <xf numFmtId="0" fontId="0" fillId="0" borderId="67" xfId="0" applyBorder="1" applyAlignment="1">
      <alignment horizontal="center" vertical="center"/>
    </xf>
    <xf numFmtId="0" fontId="0" fillId="0" borderId="67" xfId="0" applyBorder="1" applyAlignment="1">
      <alignment horizontal="left" vertical="center" wrapText="1" indent="1"/>
    </xf>
    <xf numFmtId="3" fontId="0" fillId="0" borderId="67" xfId="0" applyNumberFormat="1" applyBorder="1" applyAlignment="1">
      <alignment horizontal="left" vertical="center" indent="1"/>
    </xf>
    <xf numFmtId="0" fontId="0" fillId="0" borderId="28" xfId="0" applyBorder="1"/>
    <xf numFmtId="9" fontId="0" fillId="0" borderId="0" xfId="0" applyNumberFormat="1"/>
    <xf numFmtId="0" fontId="55" fillId="7" borderId="20" xfId="0" applyFont="1" applyFill="1" applyBorder="1" applyAlignment="1">
      <alignment horizontal="center" vertical="center"/>
    </xf>
    <xf numFmtId="0" fontId="52" fillId="0" borderId="46" xfId="0" applyFont="1" applyBorder="1" applyAlignment="1">
      <alignment horizontal="center" vertical="center"/>
    </xf>
    <xf numFmtId="0" fontId="52" fillId="0" borderId="68" xfId="0" applyFont="1" applyBorder="1" applyAlignment="1">
      <alignment horizontal="center" vertical="center"/>
    </xf>
    <xf numFmtId="0" fontId="52" fillId="0" borderId="45" xfId="0" applyFont="1" applyBorder="1" applyAlignment="1">
      <alignment horizontal="center" vertical="center"/>
    </xf>
    <xf numFmtId="0" fontId="38" fillId="7" borderId="20" xfId="0" applyFont="1" applyFill="1" applyBorder="1" applyAlignment="1">
      <alignment horizontal="center" vertical="center"/>
    </xf>
    <xf numFmtId="0" fontId="1" fillId="0" borderId="0" xfId="0" applyFont="1"/>
    <xf numFmtId="0" fontId="1" fillId="0" borderId="68" xfId="0" applyFont="1" applyBorder="1" applyAlignment="1">
      <alignment horizontal="center" vertical="center"/>
    </xf>
    <xf numFmtId="0" fontId="1" fillId="0" borderId="32" xfId="0" applyFont="1" applyBorder="1" applyAlignment="1">
      <alignment horizontal="centerContinuous" vertical="center"/>
    </xf>
    <xf numFmtId="0" fontId="1" fillId="0" borderId="33" xfId="0" applyFont="1" applyBorder="1" applyAlignment="1">
      <alignment horizontal="centerContinuous" vertical="center"/>
    </xf>
    <xf numFmtId="0" fontId="1" fillId="0" borderId="33" xfId="0" applyFont="1" applyBorder="1" applyAlignment="1">
      <alignment horizontal="center" vertical="center"/>
    </xf>
    <xf numFmtId="0" fontId="56" fillId="0" borderId="20" xfId="0" applyFont="1" applyBorder="1" applyAlignment="1">
      <alignment horizontal="center" vertical="center"/>
    </xf>
    <xf numFmtId="0" fontId="1" fillId="0" borderId="23" xfId="0" applyFont="1" applyBorder="1" applyAlignment="1">
      <alignment horizontal="center" vertical="center"/>
    </xf>
    <xf numFmtId="0" fontId="1" fillId="0" borderId="28" xfId="0" applyFont="1" applyBorder="1" applyAlignment="1">
      <alignment horizontal="center" vertical="center"/>
    </xf>
    <xf numFmtId="0" fontId="0" fillId="24" borderId="0" xfId="0" applyFill="1" applyAlignment="1">
      <alignment vertical="center"/>
    </xf>
    <xf numFmtId="0" fontId="0" fillId="24" borderId="27" xfId="0" applyFill="1" applyBorder="1" applyAlignment="1">
      <alignment vertical="center"/>
    </xf>
    <xf numFmtId="0" fontId="0" fillId="24" borderId="29" xfId="0" applyFill="1" applyBorder="1" applyAlignment="1">
      <alignment vertical="center"/>
    </xf>
    <xf numFmtId="0" fontId="0" fillId="24" borderId="30" xfId="0" applyFill="1" applyBorder="1" applyAlignment="1">
      <alignment vertical="center"/>
    </xf>
    <xf numFmtId="0" fontId="0" fillId="24" borderId="46" xfId="0" applyFill="1" applyBorder="1" applyAlignment="1">
      <alignment horizontal="center" vertical="center"/>
    </xf>
    <xf numFmtId="0" fontId="0" fillId="24" borderId="23" xfId="0" applyFill="1" applyBorder="1" applyAlignment="1">
      <alignment horizontal="centerContinuous" vertical="center"/>
    </xf>
    <xf numFmtId="0" fontId="0" fillId="24" borderId="25" xfId="0" applyFill="1" applyBorder="1" applyAlignment="1">
      <alignment horizontal="centerContinuous" vertical="center"/>
    </xf>
    <xf numFmtId="0" fontId="0" fillId="24" borderId="23" xfId="0" applyFill="1" applyBorder="1" applyAlignment="1">
      <alignment horizontal="centerContinuous" vertical="center" wrapText="1"/>
    </xf>
    <xf numFmtId="0" fontId="0" fillId="24" borderId="24" xfId="0" applyFill="1" applyBorder="1" applyAlignment="1">
      <alignment horizontal="centerContinuous" vertical="center" wrapText="1"/>
    </xf>
    <xf numFmtId="0" fontId="0" fillId="24" borderId="25" xfId="0" applyFill="1" applyBorder="1" applyAlignment="1">
      <alignment horizontal="centerContinuous" vertical="center" wrapText="1"/>
    </xf>
    <xf numFmtId="0" fontId="0" fillId="24" borderId="26" xfId="0" applyFill="1" applyBorder="1" applyAlignment="1">
      <alignment horizontal="left" vertical="center" indent="1"/>
    </xf>
    <xf numFmtId="0" fontId="0" fillId="24" borderId="28" xfId="0" applyFill="1" applyBorder="1" applyAlignment="1">
      <alignment horizontal="left" vertical="center" indent="1"/>
    </xf>
    <xf numFmtId="0" fontId="5" fillId="7" borderId="20" xfId="0" applyFont="1" applyFill="1" applyBorder="1" applyAlignment="1">
      <alignment horizontal="center" vertical="center" wrapText="1"/>
    </xf>
    <xf numFmtId="0" fontId="5" fillId="19" borderId="46" xfId="0" applyFont="1" applyFill="1" applyBorder="1" applyAlignment="1">
      <alignment horizontal="center" vertical="center"/>
    </xf>
    <xf numFmtId="0" fontId="5" fillId="19" borderId="45" xfId="0" applyFont="1" applyFill="1" applyBorder="1" applyAlignment="1">
      <alignment horizontal="center" vertical="center"/>
    </xf>
    <xf numFmtId="0" fontId="0" fillId="20" borderId="20" xfId="0" applyFill="1" applyBorder="1"/>
    <xf numFmtId="0" fontId="0" fillId="19" borderId="20" xfId="0" applyFill="1" applyBorder="1"/>
    <xf numFmtId="0" fontId="5" fillId="20" borderId="23" xfId="0" applyFont="1" applyFill="1" applyBorder="1" applyAlignment="1">
      <alignment horizontal="center" vertical="center"/>
    </xf>
    <xf numFmtId="0" fontId="5" fillId="20" borderId="28" xfId="0" applyFont="1" applyFill="1" applyBorder="1" applyAlignment="1">
      <alignment horizontal="center" vertical="center"/>
    </xf>
    <xf numFmtId="0" fontId="5" fillId="19" borderId="68" xfId="0" applyFont="1" applyFill="1" applyBorder="1" applyAlignment="1">
      <alignment horizontal="center" vertical="center"/>
    </xf>
    <xf numFmtId="0" fontId="0" fillId="20" borderId="20" xfId="0" applyFill="1" applyBorder="1" applyAlignment="1">
      <alignment horizontal="center" vertical="center"/>
    </xf>
    <xf numFmtId="0" fontId="1" fillId="19" borderId="45" xfId="0" applyFont="1" applyFill="1" applyBorder="1" applyAlignment="1">
      <alignment horizontal="center" vertical="center"/>
    </xf>
    <xf numFmtId="0" fontId="5" fillId="24" borderId="46" xfId="0" applyFont="1" applyFill="1" applyBorder="1" applyAlignment="1">
      <alignment horizontal="center" vertical="center"/>
    </xf>
    <xf numFmtId="0" fontId="5" fillId="24" borderId="45" xfId="0" applyFont="1" applyFill="1" applyBorder="1" applyAlignment="1">
      <alignment horizontal="center" vertical="center"/>
    </xf>
    <xf numFmtId="0" fontId="1" fillId="24" borderId="20" xfId="0" applyFont="1" applyFill="1" applyBorder="1" applyAlignment="1">
      <alignment horizontal="center" vertical="center"/>
    </xf>
    <xf numFmtId="0" fontId="3" fillId="0" borderId="0" xfId="0" applyFont="1" applyAlignment="1">
      <alignment horizontal="center" vertical="center"/>
    </xf>
    <xf numFmtId="0" fontId="28" fillId="0" borderId="31" xfId="0" applyFont="1" applyBorder="1"/>
    <xf numFmtId="0" fontId="3" fillId="0" borderId="32" xfId="0" applyFont="1" applyBorder="1"/>
    <xf numFmtId="0" fontId="3" fillId="0" borderId="33" xfId="0" applyFont="1" applyBorder="1"/>
    <xf numFmtId="0" fontId="57" fillId="7" borderId="31" xfId="0" applyFont="1" applyFill="1" applyBorder="1" applyAlignment="1">
      <alignment horizontal="left" vertical="top"/>
    </xf>
    <xf numFmtId="0" fontId="3" fillId="7" borderId="24" xfId="0" applyFont="1" applyFill="1" applyBorder="1" applyAlignment="1">
      <alignment horizontal="center" vertical="center"/>
    </xf>
    <xf numFmtId="0" fontId="3" fillId="7" borderId="25" xfId="0" applyFont="1" applyFill="1" applyBorder="1" applyAlignment="1">
      <alignment horizontal="center" vertical="center"/>
    </xf>
    <xf numFmtId="0" fontId="28" fillId="0" borderId="20" xfId="0" applyFont="1" applyBorder="1" applyAlignment="1">
      <alignment horizontal="center" vertical="center"/>
    </xf>
    <xf numFmtId="0" fontId="9" fillId="0" borderId="0" xfId="0" applyFont="1" applyAlignment="1">
      <alignment horizontal="right" vertical="center"/>
    </xf>
    <xf numFmtId="0" fontId="2" fillId="0" borderId="0" xfId="0" applyFont="1" applyAlignment="1">
      <alignment horizontal="left" vertical="center"/>
    </xf>
    <xf numFmtId="0" fontId="42" fillId="2" borderId="20" xfId="0" applyFont="1" applyFill="1" applyBorder="1" applyAlignment="1">
      <alignment horizontal="center" vertical="center"/>
    </xf>
    <xf numFmtId="0" fontId="9" fillId="9" borderId="20" xfId="0" applyFont="1" applyFill="1" applyBorder="1" applyAlignment="1">
      <alignment horizontal="center" vertical="center"/>
    </xf>
    <xf numFmtId="0" fontId="20" fillId="0" borderId="0" xfId="0" applyFont="1" applyAlignment="1">
      <alignment horizontal="center" vertical="center"/>
    </xf>
    <xf numFmtId="0" fontId="58" fillId="0" borderId="0" xfId="0" applyFont="1" applyAlignment="1">
      <alignment horizontal="left" vertical="center"/>
    </xf>
    <xf numFmtId="0" fontId="58" fillId="0" borderId="0" xfId="0" applyFont="1" applyAlignment="1">
      <alignment horizontal="center" vertical="center"/>
    </xf>
    <xf numFmtId="0" fontId="56" fillId="0" borderId="0" xfId="0" applyFont="1" applyAlignment="1">
      <alignment horizontal="center" vertical="center"/>
    </xf>
    <xf numFmtId="0" fontId="56" fillId="7" borderId="45" xfId="0" applyFont="1" applyFill="1" applyBorder="1" applyAlignment="1">
      <alignment horizontal="center" vertical="center"/>
    </xf>
    <xf numFmtId="3" fontId="0" fillId="0" borderId="44" xfId="0" applyNumberFormat="1" applyBorder="1" applyAlignment="1">
      <alignment horizontal="center" vertical="center"/>
    </xf>
    <xf numFmtId="170" fontId="0" fillId="0" borderId="0" xfId="0" applyNumberFormat="1" applyAlignment="1">
      <alignment horizontal="center" vertical="center"/>
    </xf>
    <xf numFmtId="1" fontId="0" fillId="0" borderId="0" xfId="0" applyNumberFormat="1" applyAlignment="1">
      <alignment horizontal="center" vertical="center"/>
    </xf>
    <xf numFmtId="0" fontId="1" fillId="7" borderId="20" xfId="0" applyFont="1" applyFill="1" applyBorder="1" applyAlignment="1">
      <alignment vertical="center"/>
    </xf>
    <xf numFmtId="165" fontId="0" fillId="0" borderId="20" xfId="1" applyNumberFormat="1" applyFont="1" applyBorder="1" applyAlignment="1">
      <alignment horizontal="center" vertical="center"/>
    </xf>
    <xf numFmtId="9" fontId="8" fillId="7" borderId="20" xfId="0" applyNumberFormat="1" applyFont="1" applyFill="1" applyBorder="1" applyAlignment="1">
      <alignment horizontal="center" vertical="center"/>
    </xf>
    <xf numFmtId="173" fontId="0" fillId="0" borderId="0" xfId="0" applyNumberFormat="1" applyAlignment="1">
      <alignment horizontal="center" vertical="center"/>
    </xf>
    <xf numFmtId="0" fontId="9" fillId="25" borderId="20" xfId="0" applyFont="1" applyFill="1" applyBorder="1" applyAlignment="1">
      <alignment horizontal="center" vertical="center"/>
    </xf>
    <xf numFmtId="3" fontId="0" fillId="0" borderId="29" xfId="0" applyNumberFormat="1" applyBorder="1" applyAlignment="1">
      <alignment horizontal="left" vertical="center"/>
    </xf>
    <xf numFmtId="9" fontId="0" fillId="26" borderId="0" xfId="0" applyNumberFormat="1" applyFill="1" applyAlignment="1">
      <alignment horizontal="center" vertical="center"/>
    </xf>
    <xf numFmtId="38" fontId="0" fillId="26" borderId="0" xfId="0" applyNumberFormat="1" applyFill="1" applyAlignment="1">
      <alignment horizontal="center" vertical="center"/>
    </xf>
    <xf numFmtId="38" fontId="0" fillId="26" borderId="0" xfId="0" applyNumberFormat="1" applyFill="1" applyAlignment="1">
      <alignment horizontal="left" vertical="center"/>
    </xf>
    <xf numFmtId="9" fontId="0" fillId="26" borderId="0" xfId="0" applyNumberFormat="1" applyFill="1" applyAlignment="1">
      <alignment horizontal="center" vertical="center" wrapText="1"/>
    </xf>
    <xf numFmtId="3" fontId="0" fillId="26" borderId="0" xfId="0" applyNumberFormat="1" applyFill="1" applyAlignment="1">
      <alignment horizontal="center" vertical="center"/>
    </xf>
    <xf numFmtId="3" fontId="0" fillId="26" borderId="0" xfId="0" applyNumberFormat="1" applyFill="1" applyAlignment="1">
      <alignment horizontal="left" vertical="center"/>
    </xf>
    <xf numFmtId="0" fontId="0" fillId="0" borderId="32" xfId="0" applyBorder="1" applyAlignment="1">
      <alignment horizontal="center" vertical="center"/>
    </xf>
    <xf numFmtId="174" fontId="0" fillId="0" borderId="0" xfId="0" applyNumberFormat="1" applyAlignment="1">
      <alignment horizontal="left" vertical="center" indent="1"/>
    </xf>
    <xf numFmtId="9" fontId="0" fillId="27" borderId="0" xfId="0" applyNumberFormat="1" applyFill="1" applyAlignment="1">
      <alignment horizontal="center" vertical="center"/>
    </xf>
    <xf numFmtId="0" fontId="0" fillId="27" borderId="0" xfId="0" applyFill="1" applyAlignment="1">
      <alignment horizontal="left" vertical="center" indent="1"/>
    </xf>
    <xf numFmtId="174" fontId="0" fillId="27" borderId="0" xfId="0" applyNumberFormat="1" applyFill="1" applyAlignment="1">
      <alignment horizontal="left" vertical="center" indent="1"/>
    </xf>
    <xf numFmtId="9" fontId="0" fillId="27" borderId="29" xfId="0" applyNumberFormat="1" applyFill="1" applyBorder="1" applyAlignment="1">
      <alignment horizontal="center" vertical="center"/>
    </xf>
    <xf numFmtId="174" fontId="0" fillId="27" borderId="29" xfId="0" applyNumberFormat="1" applyFill="1" applyBorder="1" applyAlignment="1">
      <alignment horizontal="left" vertical="center" indent="1"/>
    </xf>
    <xf numFmtId="0" fontId="0" fillId="27" borderId="29" xfId="0" applyFill="1" applyBorder="1" applyAlignment="1">
      <alignment horizontal="left" vertical="center" indent="1"/>
    </xf>
    <xf numFmtId="9" fontId="0" fillId="28" borderId="0" xfId="0" applyNumberFormat="1" applyFill="1" applyAlignment="1">
      <alignment horizontal="center" vertical="center"/>
    </xf>
    <xf numFmtId="0" fontId="0" fillId="28" borderId="0" xfId="0" applyFill="1" applyAlignment="1">
      <alignment horizontal="left" vertical="center" indent="1"/>
    </xf>
    <xf numFmtId="38" fontId="0" fillId="28" borderId="0" xfId="0" applyNumberFormat="1" applyFill="1" applyAlignment="1">
      <alignment horizontal="center" vertical="center"/>
    </xf>
    <xf numFmtId="38" fontId="0" fillId="28" borderId="0" xfId="0" applyNumberFormat="1" applyFill="1" applyAlignment="1">
      <alignment horizontal="left" vertical="center"/>
    </xf>
    <xf numFmtId="9" fontId="0" fillId="14" borderId="0" xfId="0" applyNumberFormat="1" applyFill="1" applyAlignment="1">
      <alignment horizontal="center" vertical="center"/>
    </xf>
    <xf numFmtId="174" fontId="0" fillId="14" borderId="0" xfId="0" applyNumberFormat="1" applyFill="1" applyAlignment="1">
      <alignment horizontal="left" vertical="center" indent="1"/>
    </xf>
    <xf numFmtId="0" fontId="0" fillId="14" borderId="0" xfId="0" applyFill="1" applyAlignment="1">
      <alignment horizontal="left" vertical="center" indent="1"/>
    </xf>
    <xf numFmtId="174" fontId="0" fillId="0" borderId="0" xfId="0" applyNumberFormat="1" applyAlignment="1">
      <alignment horizontal="center" vertical="center"/>
    </xf>
    <xf numFmtId="9" fontId="0" fillId="29" borderId="0" xfId="0" applyNumberFormat="1" applyFill="1" applyAlignment="1">
      <alignment horizontal="center" vertical="center"/>
    </xf>
    <xf numFmtId="174" fontId="0" fillId="29" borderId="0" xfId="0" applyNumberFormat="1" applyFill="1" applyAlignment="1">
      <alignment horizontal="left" vertical="center" indent="1"/>
    </xf>
    <xf numFmtId="0" fontId="0" fillId="29" borderId="0" xfId="0" applyFill="1" applyAlignment="1">
      <alignment horizontal="left" vertical="center" indent="1"/>
    </xf>
    <xf numFmtId="38" fontId="0" fillId="14" borderId="0" xfId="0" applyNumberFormat="1" applyFill="1" applyAlignment="1">
      <alignment horizontal="center" vertical="center"/>
    </xf>
    <xf numFmtId="38" fontId="0" fillId="14" borderId="0" xfId="0" applyNumberFormat="1" applyFill="1" applyAlignment="1">
      <alignment horizontal="left" vertical="center"/>
    </xf>
    <xf numFmtId="0" fontId="60" fillId="0" borderId="0" xfId="0" applyFont="1"/>
    <xf numFmtId="0" fontId="60" fillId="0" borderId="0" xfId="0" applyFont="1" applyAlignment="1">
      <alignment horizontal="right" vertical="center"/>
    </xf>
    <xf numFmtId="0" fontId="5" fillId="20" borderId="25" xfId="0" applyFont="1" applyFill="1" applyBorder="1" applyAlignment="1">
      <alignment horizontal="center" vertical="center"/>
    </xf>
    <xf numFmtId="0" fontId="5" fillId="20" borderId="30" xfId="0" applyFont="1" applyFill="1" applyBorder="1" applyAlignment="1">
      <alignment horizontal="center" vertical="center"/>
    </xf>
    <xf numFmtId="0" fontId="14" fillId="0" borderId="0" xfId="0" applyFont="1"/>
    <xf numFmtId="0" fontId="19" fillId="0" borderId="0" xfId="0" applyFont="1" applyAlignment="1">
      <alignment horizontal="left" vertical="center" indent="1"/>
    </xf>
    <xf numFmtId="0" fontId="5" fillId="14" borderId="46" xfId="0" applyFont="1" applyFill="1" applyBorder="1" applyAlignment="1">
      <alignment horizontal="center" vertical="center"/>
    </xf>
    <xf numFmtId="0" fontId="5" fillId="14" borderId="24" xfId="0" applyFont="1" applyFill="1" applyBorder="1" applyAlignment="1">
      <alignment horizontal="left" vertical="center" indent="1"/>
    </xf>
    <xf numFmtId="0" fontId="0" fillId="14" borderId="24" xfId="0" applyFill="1" applyBorder="1"/>
    <xf numFmtId="0" fontId="0" fillId="14" borderId="25" xfId="0" applyFill="1" applyBorder="1"/>
    <xf numFmtId="0" fontId="5" fillId="14" borderId="68" xfId="0" applyFont="1" applyFill="1" applyBorder="1" applyAlignment="1">
      <alignment horizontal="center" vertical="center"/>
    </xf>
    <xf numFmtId="0" fontId="0" fillId="14" borderId="0" xfId="0" applyFill="1"/>
    <xf numFmtId="0" fontId="0" fillId="14" borderId="27" xfId="0" applyFill="1" applyBorder="1"/>
    <xf numFmtId="0" fontId="5" fillId="14" borderId="45" xfId="0" applyFont="1" applyFill="1" applyBorder="1" applyAlignment="1">
      <alignment horizontal="center" vertical="center"/>
    </xf>
    <xf numFmtId="0" fontId="0" fillId="14" borderId="29" xfId="0" applyFill="1" applyBorder="1" applyAlignment="1">
      <alignment horizontal="left" vertical="center" indent="1"/>
    </xf>
    <xf numFmtId="0" fontId="0" fillId="14" borderId="29" xfId="0" applyFill="1" applyBorder="1"/>
    <xf numFmtId="0" fontId="0" fillId="14" borderId="30" xfId="0" applyFill="1" applyBorder="1"/>
    <xf numFmtId="0" fontId="0" fillId="0" borderId="68" xfId="0" applyBorder="1" applyAlignment="1">
      <alignment horizontal="center" vertical="center"/>
    </xf>
    <xf numFmtId="0" fontId="2" fillId="0" borderId="20" xfId="0" applyFont="1" applyBorder="1" applyAlignment="1">
      <alignment horizontal="center" vertical="center"/>
    </xf>
    <xf numFmtId="0" fontId="61" fillId="31" borderId="20" xfId="0" applyFont="1" applyFill="1" applyBorder="1" applyAlignment="1">
      <alignment horizontal="center" vertical="center"/>
    </xf>
    <xf numFmtId="0" fontId="62" fillId="7" borderId="20" xfId="0" applyFont="1" applyFill="1" applyBorder="1" applyAlignment="1">
      <alignment horizontal="center" vertical="center" wrapText="1"/>
    </xf>
    <xf numFmtId="0" fontId="63" fillId="0" borderId="20" xfId="0" applyFont="1" applyBorder="1" applyAlignment="1">
      <alignment horizontal="left" vertical="center" wrapText="1" indent="1"/>
    </xf>
    <xf numFmtId="0" fontId="0" fillId="0" borderId="20" xfId="0" applyBorder="1" applyAlignment="1">
      <alignment horizontal="left" vertical="center" wrapText="1" indent="1"/>
    </xf>
    <xf numFmtId="0" fontId="0" fillId="0" borderId="0" xfId="0" applyAlignment="1">
      <alignment horizontal="left" vertical="center" wrapText="1" indent="1"/>
    </xf>
    <xf numFmtId="0" fontId="61" fillId="32" borderId="20" xfId="0" applyFont="1" applyFill="1" applyBorder="1" applyAlignment="1">
      <alignment horizontal="center" vertical="center"/>
    </xf>
    <xf numFmtId="0" fontId="61" fillId="33" borderId="20" xfId="0" applyFont="1" applyFill="1" applyBorder="1" applyAlignment="1">
      <alignment horizontal="center" vertical="center"/>
    </xf>
    <xf numFmtId="0" fontId="5" fillId="7" borderId="31" xfId="0" applyFont="1" applyFill="1" applyBorder="1" applyAlignment="1">
      <alignment horizontal="center" vertical="center" wrapText="1"/>
    </xf>
    <xf numFmtId="0" fontId="0" fillId="24" borderId="31" xfId="0" applyFill="1" applyBorder="1"/>
    <xf numFmtId="0" fontId="0" fillId="24" borderId="32" xfId="0" applyFill="1" applyBorder="1" applyAlignment="1">
      <alignment vertical="center"/>
    </xf>
    <xf numFmtId="0" fontId="0" fillId="24" borderId="33" xfId="0" applyFill="1" applyBorder="1"/>
    <xf numFmtId="0" fontId="0" fillId="24" borderId="26" xfId="0" applyFill="1" applyBorder="1" applyAlignment="1">
      <alignment vertical="center"/>
    </xf>
    <xf numFmtId="0" fontId="0" fillId="24" borderId="27" xfId="0" applyFill="1" applyBorder="1"/>
    <xf numFmtId="0" fontId="25" fillId="24" borderId="26" xfId="0" applyFont="1" applyFill="1" applyBorder="1" applyAlignment="1">
      <alignment horizontal="left" vertical="center"/>
    </xf>
    <xf numFmtId="0" fontId="0" fillId="24" borderId="28" xfId="0" applyFill="1" applyBorder="1" applyAlignment="1">
      <alignment vertical="center"/>
    </xf>
    <xf numFmtId="0" fontId="0" fillId="24" borderId="29" xfId="0" applyFill="1" applyBorder="1"/>
    <xf numFmtId="0" fontId="0" fillId="24" borderId="30" xfId="0" applyFill="1" applyBorder="1"/>
    <xf numFmtId="0" fontId="64" fillId="2" borderId="62" xfId="0" applyFont="1" applyFill="1" applyBorder="1" applyAlignment="1">
      <alignment horizontal="centerContinuous" vertical="center"/>
    </xf>
    <xf numFmtId="0" fontId="64" fillId="2" borderId="63" xfId="0" applyFont="1" applyFill="1" applyBorder="1" applyAlignment="1">
      <alignment horizontal="centerContinuous" vertical="center"/>
    </xf>
    <xf numFmtId="0" fontId="64" fillId="2" borderId="64" xfId="0" applyFont="1" applyFill="1" applyBorder="1" applyAlignment="1">
      <alignment horizontal="centerContinuous" vertical="center"/>
    </xf>
    <xf numFmtId="0" fontId="5" fillId="14" borderId="60" xfId="0" applyFont="1" applyFill="1" applyBorder="1" applyAlignment="1">
      <alignment horizontal="center" vertical="center"/>
    </xf>
    <xf numFmtId="0" fontId="64" fillId="34" borderId="62" xfId="0" applyFont="1" applyFill="1" applyBorder="1" applyAlignment="1">
      <alignment horizontal="centerContinuous" vertical="center"/>
    </xf>
    <xf numFmtId="0" fontId="64" fillId="34" borderId="63" xfId="0" applyFont="1" applyFill="1" applyBorder="1" applyAlignment="1">
      <alignment horizontal="centerContinuous" vertical="center"/>
    </xf>
    <xf numFmtId="0" fontId="64" fillId="34" borderId="64" xfId="0" applyFont="1" applyFill="1" applyBorder="1" applyAlignment="1">
      <alignment horizontal="centerContinuous" vertical="center"/>
    </xf>
    <xf numFmtId="1" fontId="5" fillId="2" borderId="60" xfId="0" applyNumberFormat="1" applyFont="1" applyFill="1" applyBorder="1" applyAlignment="1">
      <alignment horizontal="center" wrapText="1"/>
    </xf>
    <xf numFmtId="0" fontId="0" fillId="0" borderId="60" xfId="0" applyBorder="1" applyAlignment="1">
      <alignment horizontal="center" vertical="center"/>
    </xf>
    <xf numFmtId="0" fontId="0" fillId="0" borderId="60" xfId="0" applyBorder="1" applyAlignment="1">
      <alignment horizontal="left" vertical="center" wrapText="1" indent="1"/>
    </xf>
    <xf numFmtId="173" fontId="19" fillId="0" borderId="60" xfId="0" applyNumberFormat="1" applyFont="1" applyBorder="1" applyAlignment="1">
      <alignment horizontal="center" vertical="center"/>
    </xf>
    <xf numFmtId="38" fontId="1" fillId="0" borderId="60" xfId="0" applyNumberFormat="1" applyFont="1" applyBorder="1" applyAlignment="1">
      <alignment horizontal="center" vertical="center"/>
    </xf>
    <xf numFmtId="3" fontId="65" fillId="0" borderId="60" xfId="0" applyNumberFormat="1" applyFont="1" applyBorder="1" applyAlignment="1">
      <alignment horizontal="left" vertical="center" wrapText="1" indent="1"/>
    </xf>
    <xf numFmtId="8" fontId="1" fillId="30" borderId="60" xfId="0" applyNumberFormat="1" applyFont="1" applyFill="1" applyBorder="1" applyAlignment="1">
      <alignment horizontal="center" vertical="center"/>
    </xf>
    <xf numFmtId="1" fontId="28" fillId="0" borderId="60" xfId="0" applyNumberFormat="1" applyFont="1" applyBorder="1" applyAlignment="1">
      <alignment horizontal="center" vertical="center"/>
    </xf>
    <xf numFmtId="1" fontId="24" fillId="2" borderId="60" xfId="0" applyNumberFormat="1" applyFont="1" applyFill="1" applyBorder="1" applyAlignment="1">
      <alignment horizontal="center" vertical="center"/>
    </xf>
    <xf numFmtId="1" fontId="9" fillId="0" borderId="60" xfId="0" applyNumberFormat="1" applyFont="1" applyBorder="1" applyAlignment="1">
      <alignment horizontal="center" vertical="center"/>
    </xf>
    <xf numFmtId="1" fontId="4" fillId="0" borderId="60" xfId="0" applyNumberFormat="1" applyFont="1" applyBorder="1" applyAlignment="1">
      <alignment horizontal="center" vertical="center" wrapText="1"/>
    </xf>
    <xf numFmtId="173" fontId="1" fillId="34" borderId="60" xfId="0" applyNumberFormat="1" applyFont="1" applyFill="1" applyBorder="1" applyAlignment="1">
      <alignment horizontal="center" vertical="center"/>
    </xf>
    <xf numFmtId="3" fontId="1" fillId="0" borderId="60" xfId="0" applyNumberFormat="1" applyFont="1" applyBorder="1" applyAlignment="1">
      <alignment horizontal="center" vertical="center"/>
    </xf>
    <xf numFmtId="0" fontId="0" fillId="0" borderId="69" xfId="0" applyBorder="1" applyAlignment="1">
      <alignment horizontal="center" vertical="center"/>
    </xf>
    <xf numFmtId="0" fontId="0" fillId="0" borderId="69" xfId="0" applyBorder="1" applyAlignment="1">
      <alignment horizontal="left" vertical="center" wrapText="1" indent="1"/>
    </xf>
    <xf numFmtId="173" fontId="19" fillId="0" borderId="69" xfId="0" applyNumberFormat="1" applyFont="1" applyBorder="1" applyAlignment="1">
      <alignment horizontal="center" vertical="center"/>
    </xf>
    <xf numFmtId="38" fontId="1" fillId="0" borderId="69" xfId="0" applyNumberFormat="1" applyFont="1" applyBorder="1" applyAlignment="1">
      <alignment horizontal="center" vertical="center"/>
    </xf>
    <xf numFmtId="3" fontId="65" fillId="0" borderId="69" xfId="0" applyNumberFormat="1" applyFont="1" applyBorder="1" applyAlignment="1">
      <alignment horizontal="left" vertical="center" wrapText="1" indent="1"/>
    </xf>
    <xf numFmtId="8" fontId="1" fillId="30" borderId="69" xfId="0" applyNumberFormat="1" applyFont="1" applyFill="1" applyBorder="1" applyAlignment="1">
      <alignment horizontal="center" vertical="center"/>
    </xf>
    <xf numFmtId="1" fontId="28" fillId="0" borderId="69" xfId="0" applyNumberFormat="1" applyFont="1" applyBorder="1" applyAlignment="1">
      <alignment horizontal="center" vertical="center"/>
    </xf>
    <xf numFmtId="1" fontId="24" fillId="2" borderId="69" xfId="0" applyNumberFormat="1" applyFont="1" applyFill="1" applyBorder="1" applyAlignment="1">
      <alignment horizontal="center" vertical="center"/>
    </xf>
    <xf numFmtId="1" fontId="9" fillId="0" borderId="69" xfId="0" applyNumberFormat="1" applyFont="1" applyBorder="1" applyAlignment="1">
      <alignment horizontal="center" vertical="center"/>
    </xf>
    <xf numFmtId="1" fontId="4" fillId="0" borderId="69" xfId="0" applyNumberFormat="1" applyFont="1" applyBorder="1" applyAlignment="1">
      <alignment horizontal="center" vertical="center" wrapText="1"/>
    </xf>
    <xf numFmtId="173" fontId="1" fillId="34" borderId="69" xfId="0" applyNumberFormat="1" applyFont="1" applyFill="1" applyBorder="1" applyAlignment="1">
      <alignment horizontal="center" vertical="center"/>
    </xf>
    <xf numFmtId="3" fontId="1" fillId="0" borderId="69" xfId="0" applyNumberFormat="1" applyFont="1" applyBorder="1" applyAlignment="1">
      <alignment horizontal="center" vertical="center"/>
    </xf>
    <xf numFmtId="173" fontId="19" fillId="0" borderId="67" xfId="0" applyNumberFormat="1" applyFont="1" applyBorder="1" applyAlignment="1">
      <alignment horizontal="center" vertical="center"/>
    </xf>
    <xf numFmtId="38" fontId="1" fillId="0" borderId="67" xfId="0" applyNumberFormat="1" applyFont="1" applyBorder="1" applyAlignment="1">
      <alignment horizontal="center" vertical="center"/>
    </xf>
    <xf numFmtId="3" fontId="65" fillId="0" borderId="67" xfId="0" applyNumberFormat="1" applyFont="1" applyBorder="1" applyAlignment="1">
      <alignment horizontal="left" vertical="center" wrapText="1" indent="1"/>
    </xf>
    <xf numFmtId="8" fontId="1" fillId="30" borderId="67" xfId="0" applyNumberFormat="1" applyFont="1" applyFill="1" applyBorder="1" applyAlignment="1">
      <alignment horizontal="center" vertical="center"/>
    </xf>
    <xf numFmtId="1" fontId="28" fillId="0" borderId="67" xfId="0" applyNumberFormat="1" applyFont="1" applyBorder="1" applyAlignment="1">
      <alignment horizontal="center" vertical="center"/>
    </xf>
    <xf numFmtId="1" fontId="24" fillId="2" borderId="67" xfId="0" applyNumberFormat="1" applyFont="1" applyFill="1" applyBorder="1" applyAlignment="1">
      <alignment horizontal="center" vertical="center"/>
    </xf>
    <xf numFmtId="1" fontId="9" fillId="0" borderId="67" xfId="0" applyNumberFormat="1" applyFont="1" applyBorder="1" applyAlignment="1">
      <alignment horizontal="center" vertical="center"/>
    </xf>
    <xf numFmtId="1" fontId="4" fillId="0" borderId="67" xfId="0" applyNumberFormat="1" applyFont="1" applyBorder="1" applyAlignment="1">
      <alignment horizontal="center" vertical="center" wrapText="1"/>
    </xf>
    <xf numFmtId="173" fontId="1" fillId="34" borderId="67" xfId="0" applyNumberFormat="1" applyFont="1" applyFill="1" applyBorder="1" applyAlignment="1">
      <alignment horizontal="center" vertical="center"/>
    </xf>
    <xf numFmtId="3" fontId="1" fillId="0" borderId="67" xfId="0" applyNumberFormat="1" applyFont="1" applyBorder="1" applyAlignment="1">
      <alignment horizontal="center" vertical="center"/>
    </xf>
    <xf numFmtId="0" fontId="0" fillId="24" borderId="31" xfId="0" applyFill="1" applyBorder="1" applyAlignment="1">
      <alignment horizontal="centerContinuous" vertical="center" wrapText="1"/>
    </xf>
    <xf numFmtId="0" fontId="0" fillId="24" borderId="32" xfId="0" applyFill="1" applyBorder="1" applyAlignment="1">
      <alignment horizontal="centerContinuous" vertical="center" wrapText="1"/>
    </xf>
    <xf numFmtId="0" fontId="0" fillId="24" borderId="32" xfId="0" applyFill="1" applyBorder="1"/>
    <xf numFmtId="0" fontId="0" fillId="24" borderId="26" xfId="0" applyFill="1" applyBorder="1"/>
    <xf numFmtId="0" fontId="0" fillId="24" borderId="0" xfId="0" applyFill="1" applyAlignment="1">
      <alignment horizontal="left" vertical="center"/>
    </xf>
    <xf numFmtId="0" fontId="0" fillId="24" borderId="0" xfId="0" applyFill="1"/>
    <xf numFmtId="0" fontId="69" fillId="0" borderId="0" xfId="0" applyFont="1" applyAlignment="1">
      <alignment horizontal="left" vertical="center"/>
    </xf>
    <xf numFmtId="0" fontId="70" fillId="0" borderId="34" xfId="0" applyFont="1" applyBorder="1" applyAlignment="1">
      <alignment horizontal="left" vertical="center" indent="1"/>
    </xf>
    <xf numFmtId="0" fontId="70" fillId="0" borderId="35" xfId="0" applyFont="1" applyBorder="1" applyAlignment="1">
      <alignment horizontal="left" vertical="center" indent="1"/>
    </xf>
    <xf numFmtId="0" fontId="70" fillId="0" borderId="36" xfId="0" applyFont="1" applyBorder="1" applyAlignment="1">
      <alignment horizontal="left" vertical="center" indent="1"/>
    </xf>
    <xf numFmtId="0" fontId="70" fillId="0" borderId="74" xfId="0" applyFont="1" applyBorder="1" applyAlignment="1">
      <alignment horizontal="left" vertical="center" wrapText="1" indent="1"/>
    </xf>
    <xf numFmtId="0" fontId="70" fillId="35" borderId="34" xfId="0" applyFont="1" applyFill="1" applyBorder="1" applyAlignment="1">
      <alignment horizontal="center" vertical="center" wrapText="1"/>
    </xf>
    <xf numFmtId="0" fontId="71" fillId="0" borderId="74" xfId="0" applyFont="1" applyBorder="1" applyAlignment="1">
      <alignment vertical="center" wrapText="1"/>
    </xf>
    <xf numFmtId="0" fontId="70" fillId="35" borderId="34" xfId="0" applyFont="1" applyFill="1" applyBorder="1" applyAlignment="1">
      <alignment vertical="center" wrapText="1"/>
    </xf>
    <xf numFmtId="0" fontId="71" fillId="0" borderId="74" xfId="0" applyFont="1" applyBorder="1" applyAlignment="1">
      <alignment horizontal="center" vertical="center" wrapText="1"/>
    </xf>
    <xf numFmtId="0" fontId="78" fillId="36" borderId="34" xfId="0" applyFont="1" applyFill="1" applyBorder="1" applyAlignment="1">
      <alignment horizontal="centerContinuous" vertical="center" wrapText="1"/>
    </xf>
    <xf numFmtId="0" fontId="79" fillId="36" borderId="36" xfId="0" applyFont="1" applyFill="1" applyBorder="1" applyAlignment="1">
      <alignment horizontal="centerContinuous" vertical="center" wrapText="1"/>
    </xf>
    <xf numFmtId="0" fontId="79" fillId="36" borderId="37" xfId="0" applyFont="1" applyFill="1" applyBorder="1" applyAlignment="1">
      <alignment horizontal="left" vertical="center" wrapText="1" indent="1"/>
    </xf>
    <xf numFmtId="0" fontId="81" fillId="0" borderId="74" xfId="0" applyFont="1" applyBorder="1" applyAlignment="1">
      <alignment vertical="center" wrapText="1"/>
    </xf>
    <xf numFmtId="0" fontId="80" fillId="0" borderId="74" xfId="0" applyFont="1" applyBorder="1" applyAlignment="1">
      <alignment vertical="center" wrapText="1"/>
    </xf>
    <xf numFmtId="0" fontId="83" fillId="35" borderId="40" xfId="0" applyFont="1" applyFill="1" applyBorder="1" applyAlignment="1">
      <alignment vertical="center" wrapText="1"/>
    </xf>
    <xf numFmtId="0" fontId="85" fillId="0" borderId="34" xfId="0" applyFont="1" applyBorder="1" applyAlignment="1">
      <alignment vertical="center" wrapText="1"/>
    </xf>
    <xf numFmtId="0" fontId="0" fillId="0" borderId="0" xfId="0" applyAlignment="1">
      <alignment horizontal="left" vertical="center" indent="2"/>
    </xf>
    <xf numFmtId="0" fontId="1" fillId="24" borderId="23" xfId="0" applyFont="1" applyFill="1" applyBorder="1" applyAlignment="1">
      <alignment horizontal="left" vertical="center" indent="1"/>
    </xf>
    <xf numFmtId="0" fontId="0" fillId="24" borderId="24" xfId="0" applyFill="1" applyBorder="1"/>
    <xf numFmtId="0" fontId="0" fillId="24" borderId="25" xfId="0" applyFill="1" applyBorder="1"/>
    <xf numFmtId="0" fontId="0" fillId="24" borderId="0" xfId="0" applyFill="1" applyAlignment="1">
      <alignment horizontal="left" vertical="center" indent="1"/>
    </xf>
    <xf numFmtId="0" fontId="0" fillId="24" borderId="28" xfId="0" applyFill="1" applyBorder="1"/>
    <xf numFmtId="0" fontId="1" fillId="2" borderId="62" xfId="0" applyFont="1" applyFill="1" applyBorder="1" applyAlignment="1">
      <alignment horizontal="centerContinuous" vertical="center"/>
    </xf>
    <xf numFmtId="0" fontId="1" fillId="2" borderId="64" xfId="0" applyFont="1" applyFill="1" applyBorder="1" applyAlignment="1">
      <alignment horizontal="centerContinuous" vertical="center"/>
    </xf>
    <xf numFmtId="0" fontId="5" fillId="0" borderId="0" xfId="0" applyFont="1" applyAlignment="1">
      <alignment horizontal="right" vertical="center"/>
    </xf>
    <xf numFmtId="0" fontId="0" fillId="0" borderId="0" xfId="0" applyAlignment="1">
      <alignment horizontal="right" vertical="center" wrapText="1"/>
    </xf>
    <xf numFmtId="0" fontId="18" fillId="0" borderId="0" xfId="0" applyFont="1" applyAlignment="1">
      <alignment horizontal="center" vertical="center"/>
    </xf>
    <xf numFmtId="0" fontId="29" fillId="0" borderId="0" xfId="0" applyFont="1" applyAlignment="1">
      <alignment horizontal="left" vertical="center" indent="1"/>
    </xf>
    <xf numFmtId="0" fontId="0" fillId="24" borderId="27" xfId="0" applyFill="1" applyBorder="1" applyAlignment="1">
      <alignment horizontal="left" vertical="center" indent="1"/>
    </xf>
    <xf numFmtId="0" fontId="0" fillId="24" borderId="0" xfId="0" applyFill="1" applyAlignment="1">
      <alignment horizontal="centerContinuous" vertical="center" wrapText="1"/>
    </xf>
    <xf numFmtId="0" fontId="89" fillId="0" borderId="0" xfId="0" applyFont="1" applyAlignment="1">
      <alignment vertical="center"/>
    </xf>
    <xf numFmtId="0" fontId="90" fillId="0" borderId="0" xfId="0" applyFont="1" applyAlignment="1">
      <alignment vertical="center"/>
    </xf>
    <xf numFmtId="0" fontId="8" fillId="0" borderId="0" xfId="0" applyFont="1" applyAlignment="1">
      <alignment horizontal="center" vertical="center"/>
    </xf>
    <xf numFmtId="0" fontId="58" fillId="7" borderId="34" xfId="0" applyFont="1" applyFill="1" applyBorder="1" applyAlignment="1">
      <alignment horizontal="centerContinuous" vertical="center"/>
    </xf>
    <xf numFmtId="0" fontId="58" fillId="7" borderId="35" xfId="0" applyFont="1" applyFill="1" applyBorder="1" applyAlignment="1">
      <alignment horizontal="centerContinuous" vertical="center"/>
    </xf>
    <xf numFmtId="0" fontId="58" fillId="7" borderId="36" xfId="0" applyFont="1" applyFill="1" applyBorder="1" applyAlignment="1">
      <alignment horizontal="centerContinuous" vertical="center"/>
    </xf>
    <xf numFmtId="0" fontId="4" fillId="0" borderId="37" xfId="0" applyFont="1" applyBorder="1" applyAlignment="1">
      <alignment horizontal="center" vertical="center"/>
    </xf>
    <xf numFmtId="0" fontId="91" fillId="7" borderId="75" xfId="0" applyFont="1" applyFill="1" applyBorder="1" applyAlignment="1">
      <alignment horizontal="centerContinuous" vertical="center"/>
    </xf>
    <xf numFmtId="0" fontId="47" fillId="7" borderId="35" xfId="0" applyFont="1" applyFill="1" applyBorder="1" applyAlignment="1">
      <alignment horizontal="centerContinuous" vertical="center"/>
    </xf>
    <xf numFmtId="0" fontId="47" fillId="7" borderId="36" xfId="0" applyFont="1" applyFill="1" applyBorder="1" applyAlignment="1">
      <alignment horizontal="centerContinuous" vertical="center"/>
    </xf>
    <xf numFmtId="0" fontId="91" fillId="7" borderId="38" xfId="0" applyFont="1" applyFill="1" applyBorder="1" applyAlignment="1">
      <alignment horizontal="center" vertical="center"/>
    </xf>
    <xf numFmtId="0" fontId="4" fillId="0" borderId="48" xfId="0" applyFont="1" applyBorder="1" applyAlignment="1">
      <alignment horizontal="centerContinuous" vertical="center"/>
    </xf>
    <xf numFmtId="0" fontId="0" fillId="0" borderId="48" xfId="0" applyBorder="1" applyAlignment="1">
      <alignment horizontal="centerContinuous" vertical="center"/>
    </xf>
    <xf numFmtId="0" fontId="1" fillId="19" borderId="34" xfId="0" applyFont="1" applyFill="1" applyBorder="1" applyAlignment="1">
      <alignment horizontal="centerContinuous" vertical="center"/>
    </xf>
    <xf numFmtId="0" fontId="0" fillId="19" borderId="35" xfId="0" applyFill="1" applyBorder="1" applyAlignment="1">
      <alignment horizontal="centerContinuous" vertical="center"/>
    </xf>
    <xf numFmtId="0" fontId="1" fillId="39" borderId="34" xfId="0" applyFont="1" applyFill="1" applyBorder="1" applyAlignment="1">
      <alignment horizontal="centerContinuous" vertical="center"/>
    </xf>
    <xf numFmtId="0" fontId="0" fillId="39" borderId="35" xfId="0" applyFill="1" applyBorder="1" applyAlignment="1">
      <alignment horizontal="centerContinuous" vertical="center"/>
    </xf>
    <xf numFmtId="0" fontId="0" fillId="39" borderId="36" xfId="0" applyFill="1" applyBorder="1" applyAlignment="1">
      <alignment horizontal="centerContinuous" vertical="center"/>
    </xf>
    <xf numFmtId="0" fontId="1" fillId="40" borderId="47" xfId="0" applyFont="1" applyFill="1" applyBorder="1" applyAlignment="1">
      <alignment horizontal="centerContinuous" vertical="center"/>
    </xf>
    <xf numFmtId="0" fontId="1" fillId="40" borderId="48" xfId="0" applyFont="1" applyFill="1" applyBorder="1" applyAlignment="1">
      <alignment horizontal="centerContinuous" vertical="center"/>
    </xf>
    <xf numFmtId="0" fontId="1" fillId="40" borderId="49" xfId="0" applyFont="1" applyFill="1" applyBorder="1" applyAlignment="1">
      <alignment horizontal="centerContinuous" vertical="center"/>
    </xf>
    <xf numFmtId="0" fontId="1" fillId="41" borderId="47" xfId="0" applyFont="1" applyFill="1" applyBorder="1" applyAlignment="1">
      <alignment horizontal="centerContinuous" vertical="center"/>
    </xf>
    <xf numFmtId="0" fontId="1" fillId="41" borderId="48" xfId="0" applyFont="1" applyFill="1" applyBorder="1" applyAlignment="1">
      <alignment horizontal="centerContinuous" vertical="center"/>
    </xf>
    <xf numFmtId="0" fontId="1" fillId="41" borderId="49" xfId="0" applyFont="1" applyFill="1" applyBorder="1" applyAlignment="1">
      <alignment horizontal="centerContinuous" vertical="center"/>
    </xf>
    <xf numFmtId="0" fontId="1" fillId="9" borderId="47" xfId="0" applyFont="1" applyFill="1" applyBorder="1" applyAlignment="1">
      <alignment horizontal="centerContinuous" vertical="center"/>
    </xf>
    <xf numFmtId="0" fontId="1" fillId="9" borderId="48" xfId="0" applyFont="1" applyFill="1" applyBorder="1" applyAlignment="1">
      <alignment horizontal="centerContinuous" vertical="center"/>
    </xf>
    <xf numFmtId="0" fontId="1" fillId="9" borderId="49" xfId="0" applyFont="1" applyFill="1" applyBorder="1" applyAlignment="1">
      <alignment horizontal="centerContinuous" vertical="center"/>
    </xf>
    <xf numFmtId="0" fontId="1" fillId="42" borderId="47" xfId="0" applyFont="1" applyFill="1" applyBorder="1" applyAlignment="1">
      <alignment horizontal="centerContinuous" vertical="center"/>
    </xf>
    <xf numFmtId="0" fontId="1" fillId="42" borderId="48" xfId="0" applyFont="1" applyFill="1" applyBorder="1" applyAlignment="1">
      <alignment horizontal="centerContinuous" vertical="center"/>
    </xf>
    <xf numFmtId="0" fontId="1" fillId="42" borderId="49" xfId="0" applyFont="1" applyFill="1" applyBorder="1" applyAlignment="1">
      <alignment horizontal="centerContinuous" vertical="center"/>
    </xf>
    <xf numFmtId="0" fontId="0" fillId="0" borderId="70" xfId="0" applyBorder="1" applyAlignment="1">
      <alignment vertical="center"/>
    </xf>
    <xf numFmtId="0" fontId="1" fillId="0" borderId="37" xfId="0" applyFont="1" applyBorder="1" applyAlignment="1">
      <alignment horizontal="center" vertical="center"/>
    </xf>
    <xf numFmtId="0" fontId="1" fillId="0" borderId="34" xfId="0" applyFont="1" applyBorder="1" applyAlignment="1">
      <alignment horizontal="center" vertical="center"/>
    </xf>
    <xf numFmtId="0" fontId="5" fillId="0" borderId="37" xfId="0" applyFont="1" applyBorder="1" applyAlignment="1">
      <alignment horizontal="center" vertical="center"/>
    </xf>
    <xf numFmtId="0" fontId="5" fillId="0" borderId="34" xfId="0" applyFont="1" applyBorder="1" applyAlignment="1">
      <alignment horizontal="center" vertical="center"/>
    </xf>
    <xf numFmtId="0" fontId="5" fillId="0" borderId="34" xfId="0" applyFont="1" applyBorder="1" applyAlignment="1">
      <alignment vertical="center"/>
    </xf>
    <xf numFmtId="0" fontId="5" fillId="0" borderId="35" xfId="0" applyFont="1" applyBorder="1" applyAlignment="1">
      <alignment vertical="center"/>
    </xf>
    <xf numFmtId="0" fontId="5" fillId="0" borderId="36" xfId="0" applyFont="1" applyBorder="1" applyAlignment="1">
      <alignment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5" fillId="0" borderId="36" xfId="0" applyFont="1" applyBorder="1" applyAlignment="1">
      <alignment horizontal="centerContinuous" vertical="center"/>
    </xf>
    <xf numFmtId="0" fontId="5" fillId="0" borderId="35" xfId="0" applyFont="1" applyBorder="1" applyAlignment="1">
      <alignment horizontal="center" vertical="center"/>
    </xf>
    <xf numFmtId="0" fontId="5" fillId="0" borderId="36" xfId="0" applyFont="1" applyBorder="1" applyAlignment="1">
      <alignment horizontal="center" vertical="center"/>
    </xf>
    <xf numFmtId="0" fontId="0" fillId="0" borderId="39" xfId="0" applyBorder="1" applyAlignment="1">
      <alignment horizontal="left" vertical="center" indent="1"/>
    </xf>
    <xf numFmtId="0" fontId="0" fillId="0" borderId="70" xfId="0" applyBorder="1" applyAlignment="1">
      <alignment horizontal="left" vertical="center" indent="1"/>
    </xf>
    <xf numFmtId="0" fontId="47" fillId="0" borderId="47" xfId="0" applyFont="1" applyBorder="1" applyAlignment="1">
      <alignment horizontal="left" vertical="center" indent="1"/>
    </xf>
    <xf numFmtId="0" fontId="0" fillId="0" borderId="48" xfId="0" applyBorder="1" applyAlignment="1">
      <alignment vertical="center"/>
    </xf>
    <xf numFmtId="0" fontId="0" fillId="0" borderId="49" xfId="0" applyBorder="1" applyAlignment="1">
      <alignment vertical="center"/>
    </xf>
    <xf numFmtId="0" fontId="93" fillId="0" borderId="0" xfId="0" applyFont="1" applyAlignment="1">
      <alignment horizontal="center" vertical="center"/>
    </xf>
    <xf numFmtId="0" fontId="0" fillId="0" borderId="48" xfId="0" applyBorder="1" applyAlignment="1">
      <alignment horizontal="left" vertical="center" wrapText="1" indent="1"/>
    </xf>
    <xf numFmtId="0" fontId="0" fillId="0" borderId="47" xfId="0" applyBorder="1" applyAlignment="1">
      <alignment vertical="center"/>
    </xf>
    <xf numFmtId="0" fontId="0" fillId="0" borderId="47" xfId="0" applyBorder="1" applyAlignment="1">
      <alignment horizontal="left" vertical="center" indent="1"/>
    </xf>
    <xf numFmtId="0" fontId="0" fillId="0" borderId="48" xfId="0" applyBorder="1" applyAlignment="1">
      <alignment horizontal="right" vertical="center" indent="1"/>
    </xf>
    <xf numFmtId="0" fontId="0" fillId="0" borderId="48" xfId="0" applyBorder="1" applyAlignment="1">
      <alignment horizontal="left" vertical="top" indent="1"/>
    </xf>
    <xf numFmtId="0" fontId="0" fillId="0" borderId="48" xfId="0" applyBorder="1" applyAlignment="1">
      <alignment horizontal="left" vertical="center" indent="1"/>
    </xf>
    <xf numFmtId="0" fontId="5" fillId="36" borderId="20" xfId="0" applyFont="1" applyFill="1" applyBorder="1" applyAlignment="1">
      <alignment horizontal="center" vertical="center"/>
    </xf>
    <xf numFmtId="0" fontId="0" fillId="0" borderId="49" xfId="0" applyBorder="1" applyAlignment="1">
      <alignment horizontal="left" vertical="top" indent="1"/>
    </xf>
    <xf numFmtId="0" fontId="94" fillId="0" borderId="0" xfId="0" applyFont="1" applyAlignment="1">
      <alignment horizontal="left" vertical="center" indent="1"/>
    </xf>
    <xf numFmtId="0" fontId="0" fillId="0" borderId="70" xfId="0" applyBorder="1" applyAlignment="1">
      <alignment horizontal="left" vertical="center" indent="2"/>
    </xf>
    <xf numFmtId="0" fontId="0" fillId="0" borderId="71" xfId="0" applyBorder="1" applyAlignment="1">
      <alignment vertical="center"/>
    </xf>
    <xf numFmtId="0" fontId="0" fillId="0" borderId="0" xfId="0" applyAlignment="1">
      <alignment horizontal="right" vertical="center" indent="1"/>
    </xf>
    <xf numFmtId="0" fontId="0" fillId="0" borderId="0" xfId="0" applyAlignment="1">
      <alignment horizontal="left" vertical="top" indent="1"/>
    </xf>
    <xf numFmtId="0" fontId="0" fillId="0" borderId="71" xfId="0" applyBorder="1" applyAlignment="1">
      <alignment horizontal="left" vertical="top" indent="1"/>
    </xf>
    <xf numFmtId="0" fontId="73" fillId="0" borderId="0" xfId="0" applyFont="1" applyAlignment="1">
      <alignment horizontal="left" vertical="center" indent="1"/>
    </xf>
    <xf numFmtId="0" fontId="0" fillId="0" borderId="39" xfId="0" applyBorder="1" applyAlignment="1">
      <alignment horizontal="left" vertical="center" indent="2"/>
    </xf>
    <xf numFmtId="0" fontId="0" fillId="0" borderId="70" xfId="0" applyBorder="1" applyAlignment="1">
      <alignment horizontal="left" vertical="center"/>
    </xf>
    <xf numFmtId="0" fontId="0" fillId="0" borderId="39" xfId="0" applyBorder="1" applyAlignment="1">
      <alignment vertical="center"/>
    </xf>
    <xf numFmtId="0" fontId="8" fillId="0" borderId="0" xfId="0" applyFont="1" applyAlignment="1">
      <alignment horizontal="left" vertical="center" indent="1"/>
    </xf>
    <xf numFmtId="0" fontId="47" fillId="0" borderId="70" xfId="0" applyFont="1" applyBorder="1" applyAlignment="1">
      <alignment horizontal="left" vertical="center" indent="1"/>
    </xf>
    <xf numFmtId="0" fontId="0" fillId="43" borderId="70" xfId="0" applyFill="1" applyBorder="1" applyAlignment="1">
      <alignment horizontal="left" vertical="center" indent="2"/>
    </xf>
    <xf numFmtId="0" fontId="0" fillId="43" borderId="0" xfId="0" applyFill="1" applyAlignment="1">
      <alignment vertical="center"/>
    </xf>
    <xf numFmtId="0" fontId="0" fillId="0" borderId="72" xfId="0" applyBorder="1" applyAlignment="1">
      <alignment horizontal="left" vertical="center" indent="2"/>
    </xf>
    <xf numFmtId="0" fontId="0" fillId="0" borderId="73" xfId="0" applyBorder="1" applyAlignment="1">
      <alignment vertical="center"/>
    </xf>
    <xf numFmtId="0" fontId="0" fillId="0" borderId="73" xfId="0" applyBorder="1" applyAlignment="1">
      <alignment horizontal="left" vertical="center" indent="2"/>
    </xf>
    <xf numFmtId="0" fontId="0" fillId="0" borderId="74" xfId="0" applyBorder="1" applyAlignment="1">
      <alignment vertical="center"/>
    </xf>
    <xf numFmtId="0" fontId="0" fillId="0" borderId="72" xfId="0" applyBorder="1" applyAlignment="1">
      <alignment vertical="center"/>
    </xf>
    <xf numFmtId="0" fontId="0" fillId="0" borderId="72" xfId="0" applyBorder="1" applyAlignment="1">
      <alignment horizontal="left" vertical="center" indent="1"/>
    </xf>
    <xf numFmtId="0" fontId="0" fillId="0" borderId="73" xfId="0" applyBorder="1" applyAlignment="1">
      <alignment horizontal="right" vertical="center"/>
    </xf>
    <xf numFmtId="0" fontId="0" fillId="0" borderId="73" xfId="0" applyBorder="1" applyAlignment="1">
      <alignment horizontal="left" vertical="center" indent="1"/>
    </xf>
    <xf numFmtId="0" fontId="91" fillId="7" borderId="37" xfId="0" applyFont="1" applyFill="1" applyBorder="1" applyAlignment="1">
      <alignment horizontal="centerContinuous" vertical="center"/>
    </xf>
    <xf numFmtId="0" fontId="47" fillId="7" borderId="37" xfId="0" applyFont="1" applyFill="1" applyBorder="1" applyAlignment="1">
      <alignment horizontal="centerContinuous" vertical="center"/>
    </xf>
    <xf numFmtId="0" fontId="91" fillId="7" borderId="37" xfId="0" applyFont="1" applyFill="1" applyBorder="1" applyAlignment="1">
      <alignment horizontal="center" vertical="center"/>
    </xf>
    <xf numFmtId="0" fontId="4" fillId="0" borderId="37" xfId="0" applyFont="1" applyBorder="1" applyAlignment="1">
      <alignment horizontal="centerContinuous" vertical="center"/>
    </xf>
    <xf numFmtId="0" fontId="1" fillId="0" borderId="37" xfId="0" applyFont="1" applyBorder="1" applyAlignment="1">
      <alignment horizontal="centerContinuous" vertical="center"/>
    </xf>
    <xf numFmtId="0" fontId="0" fillId="19" borderId="36" xfId="0" applyFill="1" applyBorder="1" applyAlignment="1">
      <alignment horizontal="centerContinuous" vertical="center"/>
    </xf>
    <xf numFmtId="0" fontId="0" fillId="0" borderId="38" xfId="0" applyBorder="1" applyAlignment="1">
      <alignment horizontal="left" vertical="center" indent="1"/>
    </xf>
    <xf numFmtId="0" fontId="37" fillId="0" borderId="0" xfId="0" applyFont="1" applyAlignment="1">
      <alignment horizontal="center" vertical="center"/>
    </xf>
    <xf numFmtId="0" fontId="0" fillId="0" borderId="39" xfId="0" applyBorder="1" applyAlignment="1">
      <alignment horizontal="center" vertical="center"/>
    </xf>
    <xf numFmtId="0" fontId="47" fillId="0" borderId="0" xfId="0" applyFont="1" applyAlignment="1">
      <alignment horizontal="left" vertical="center" indent="1"/>
    </xf>
    <xf numFmtId="0" fontId="0" fillId="0" borderId="73" xfId="0" applyBorder="1" applyAlignment="1">
      <alignment horizontal="center" vertical="center"/>
    </xf>
    <xf numFmtId="0" fontId="0" fillId="0" borderId="40" xfId="0" applyBorder="1" applyAlignment="1">
      <alignment vertical="center"/>
    </xf>
    <xf numFmtId="0" fontId="0" fillId="0" borderId="40" xfId="0" applyBorder="1" applyAlignment="1">
      <alignment horizontal="center" vertical="center"/>
    </xf>
    <xf numFmtId="0" fontId="64" fillId="0" borderId="0" xfId="0" applyFont="1"/>
    <xf numFmtId="0" fontId="37" fillId="0" borderId="0" xfId="0" applyFont="1" applyAlignment="1">
      <alignment vertical="center"/>
    </xf>
    <xf numFmtId="0" fontId="64" fillId="0" borderId="0" xfId="0" applyFont="1" applyAlignment="1">
      <alignment vertical="center"/>
    </xf>
    <xf numFmtId="0" fontId="96" fillId="0" borderId="0" xfId="0" applyFont="1" applyAlignment="1">
      <alignment horizontal="left" vertical="center"/>
    </xf>
    <xf numFmtId="0" fontId="90" fillId="0" borderId="0" xfId="0" applyFont="1" applyAlignment="1">
      <alignment horizontal="left" vertical="center"/>
    </xf>
    <xf numFmtId="0" fontId="64" fillId="30" borderId="20" xfId="0" applyFont="1" applyFill="1" applyBorder="1" applyAlignment="1">
      <alignment horizontal="center" vertical="center"/>
    </xf>
    <xf numFmtId="0" fontId="1" fillId="0" borderId="0" xfId="0" applyFont="1" applyAlignment="1">
      <alignment vertical="center"/>
    </xf>
    <xf numFmtId="9" fontId="5" fillId="19" borderId="20" xfId="0" applyNumberFormat="1" applyFont="1" applyFill="1" applyBorder="1" applyAlignment="1">
      <alignment horizontal="center" vertical="center"/>
    </xf>
    <xf numFmtId="9" fontId="20" fillId="0" borderId="20" xfId="0" applyNumberFormat="1" applyFont="1" applyBorder="1" applyAlignment="1">
      <alignment horizontal="center" vertical="center"/>
    </xf>
    <xf numFmtId="0" fontId="0" fillId="0" borderId="0" xfId="0" applyAlignment="1">
      <alignment horizontal="center" vertical="center" wrapText="1"/>
    </xf>
    <xf numFmtId="0" fontId="70" fillId="0" borderId="36" xfId="0" applyFont="1" applyBorder="1" applyAlignment="1">
      <alignment horizontal="left" vertical="center" wrapText="1" indent="1"/>
    </xf>
    <xf numFmtId="0" fontId="71" fillId="0" borderId="34" xfId="0" applyFont="1" applyBorder="1" applyAlignment="1">
      <alignment vertical="center" wrapText="1"/>
    </xf>
    <xf numFmtId="0" fontId="71" fillId="0" borderId="35" xfId="0" applyFont="1" applyBorder="1" applyAlignment="1">
      <alignment vertical="center" wrapText="1"/>
    </xf>
    <xf numFmtId="0" fontId="71" fillId="0" borderId="36" xfId="0" applyFont="1" applyBorder="1" applyAlignment="1">
      <alignment vertical="center" wrapText="1"/>
    </xf>
    <xf numFmtId="0" fontId="71" fillId="0" borderId="34" xfId="0" applyFont="1" applyBorder="1" applyAlignment="1">
      <alignment horizontal="center" vertical="center" wrapText="1"/>
    </xf>
    <xf numFmtId="0" fontId="71" fillId="0" borderId="35" xfId="0" applyFont="1" applyBorder="1" applyAlignment="1">
      <alignment horizontal="center" vertical="center" wrapText="1"/>
    </xf>
    <xf numFmtId="0" fontId="71" fillId="0" borderId="36" xfId="0" applyFont="1" applyBorder="1" applyAlignment="1">
      <alignment horizontal="center" vertical="center" wrapText="1"/>
    </xf>
    <xf numFmtId="0" fontId="80" fillId="0" borderId="34" xfId="0" applyFont="1" applyBorder="1" applyAlignment="1">
      <alignment horizontal="center" vertical="center" wrapText="1"/>
    </xf>
    <xf numFmtId="0" fontId="80" fillId="0" borderId="36" xfId="0" applyFont="1" applyBorder="1" applyAlignment="1">
      <alignment horizontal="center" vertical="center" wrapText="1"/>
    </xf>
    <xf numFmtId="0" fontId="26" fillId="7" borderId="23" xfId="0" applyFont="1" applyFill="1" applyBorder="1" applyAlignment="1">
      <alignment horizontal="center" vertical="center"/>
    </xf>
    <xf numFmtId="0" fontId="26" fillId="7" borderId="24" xfId="0" applyFont="1" applyFill="1" applyBorder="1" applyAlignment="1">
      <alignment horizontal="center" vertical="center"/>
    </xf>
    <xf numFmtId="0" fontId="26" fillId="7" borderId="25" xfId="0" applyFont="1" applyFill="1" applyBorder="1" applyAlignment="1">
      <alignment horizontal="center" vertical="center"/>
    </xf>
    <xf numFmtId="0" fontId="26" fillId="7" borderId="26" xfId="0" applyFont="1" applyFill="1" applyBorder="1" applyAlignment="1">
      <alignment horizontal="center" vertical="center"/>
    </xf>
    <xf numFmtId="0" fontId="26" fillId="7" borderId="0" xfId="0" applyFont="1" applyFill="1" applyAlignment="1">
      <alignment horizontal="center" vertical="center"/>
    </xf>
    <xf numFmtId="0" fontId="26" fillId="7" borderId="27" xfId="0" applyFont="1" applyFill="1" applyBorder="1" applyAlignment="1">
      <alignment horizontal="center" vertical="center"/>
    </xf>
    <xf numFmtId="0" fontId="26" fillId="7" borderId="28" xfId="0" applyFont="1" applyFill="1" applyBorder="1" applyAlignment="1">
      <alignment horizontal="center" vertical="center"/>
    </xf>
    <xf numFmtId="0" fontId="26" fillId="7" borderId="29" xfId="0" applyFont="1" applyFill="1" applyBorder="1" applyAlignment="1">
      <alignment horizontal="center" vertical="center"/>
    </xf>
    <xf numFmtId="0" fontId="26" fillId="7" borderId="30" xfId="0" applyFont="1" applyFill="1" applyBorder="1" applyAlignment="1">
      <alignment horizontal="center" vertical="center"/>
    </xf>
    <xf numFmtId="0" fontId="0" fillId="0" borderId="15"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2" borderId="23"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5"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0" xfId="0" applyFill="1" applyAlignment="1">
      <alignment horizontal="center" vertical="center" wrapText="1"/>
    </xf>
    <xf numFmtId="0" fontId="0" fillId="2" borderId="27" xfId="0"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30" xfId="0" applyFill="1" applyBorder="1" applyAlignment="1">
      <alignment horizontal="center" vertical="center" wrapText="1"/>
    </xf>
    <xf numFmtId="0" fontId="21" fillId="0" borderId="23"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0" xfId="0" applyFont="1" applyAlignment="1">
      <alignment horizontal="center" vertical="center"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30"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0" xfId="0" applyFont="1" applyAlignment="1">
      <alignment horizontal="center" vertical="center" wrapText="1"/>
    </xf>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7" xfId="0" applyFont="1" applyBorder="1" applyAlignment="1">
      <alignment horizontal="center" vertical="center" wrapText="1"/>
    </xf>
    <xf numFmtId="0" fontId="27" fillId="0" borderId="30" xfId="0" applyFont="1" applyBorder="1" applyAlignment="1">
      <alignment horizontal="center" vertical="center" wrapText="1"/>
    </xf>
    <xf numFmtId="0" fontId="44" fillId="7" borderId="23" xfId="0" applyFont="1" applyFill="1" applyBorder="1" applyAlignment="1">
      <alignment horizontal="center" vertical="center"/>
    </xf>
    <xf numFmtId="0" fontId="44" fillId="7" borderId="24" xfId="0" applyFont="1" applyFill="1" applyBorder="1" applyAlignment="1">
      <alignment horizontal="center" vertical="center"/>
    </xf>
    <xf numFmtId="0" fontId="44" fillId="7" borderId="25" xfId="0" applyFont="1" applyFill="1" applyBorder="1" applyAlignment="1">
      <alignment horizontal="center" vertical="center"/>
    </xf>
    <xf numFmtId="0" fontId="44" fillId="7" borderId="26" xfId="0" applyFont="1" applyFill="1" applyBorder="1" applyAlignment="1">
      <alignment horizontal="center" vertical="center"/>
    </xf>
    <xf numFmtId="0" fontId="44" fillId="7" borderId="0" xfId="0" applyFont="1" applyFill="1" applyAlignment="1">
      <alignment horizontal="center" vertical="center"/>
    </xf>
    <xf numFmtId="0" fontId="44" fillId="7" borderId="27" xfId="0" applyFont="1" applyFill="1" applyBorder="1" applyAlignment="1">
      <alignment horizontal="center" vertical="center"/>
    </xf>
    <xf numFmtId="0" fontId="44" fillId="7" borderId="28" xfId="0" applyFont="1" applyFill="1" applyBorder="1" applyAlignment="1">
      <alignment horizontal="center" vertical="center"/>
    </xf>
    <xf numFmtId="0" fontId="44" fillId="7" borderId="29" xfId="0" applyFont="1" applyFill="1" applyBorder="1" applyAlignment="1">
      <alignment horizontal="center" vertical="center"/>
    </xf>
    <xf numFmtId="0" fontId="44" fillId="7" borderId="30" xfId="0" applyFont="1" applyFill="1" applyBorder="1" applyAlignment="1">
      <alignment horizontal="center" vertical="center"/>
    </xf>
    <xf numFmtId="0" fontId="27" fillId="0" borderId="34" xfId="0" applyFont="1" applyBorder="1" applyAlignment="1">
      <alignment horizontal="center"/>
    </xf>
    <xf numFmtId="0" fontId="27" fillId="0" borderId="35" xfId="0" applyFont="1" applyBorder="1" applyAlignment="1">
      <alignment horizontal="center"/>
    </xf>
    <xf numFmtId="0" fontId="27" fillId="0" borderId="36" xfId="0" applyFont="1"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28" fillId="0" borderId="23"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0" xfId="0" applyFont="1" applyAlignment="1">
      <alignment horizontal="center" vertical="center" wrapText="1"/>
    </xf>
    <xf numFmtId="0" fontId="28" fillId="0" borderId="2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30" xfId="0" applyFont="1" applyBorder="1" applyAlignment="1">
      <alignment horizontal="center" vertical="center" wrapText="1"/>
    </xf>
    <xf numFmtId="3" fontId="9" fillId="0" borderId="60" xfId="0" applyNumberFormat="1" applyFont="1" applyBorder="1" applyAlignment="1">
      <alignment horizontal="center" wrapText="1"/>
    </xf>
    <xf numFmtId="0" fontId="5" fillId="7" borderId="62" xfId="0" applyFont="1" applyFill="1" applyBorder="1" applyAlignment="1">
      <alignment horizontal="center" vertical="center"/>
    </xf>
    <xf numFmtId="0" fontId="5" fillId="7" borderId="63" xfId="0" applyFont="1" applyFill="1" applyBorder="1" applyAlignment="1">
      <alignment horizontal="center" vertical="center"/>
    </xf>
    <xf numFmtId="0" fontId="5" fillId="7" borderId="64" xfId="0" applyFont="1" applyFill="1" applyBorder="1" applyAlignment="1">
      <alignment horizontal="center" vertical="center"/>
    </xf>
    <xf numFmtId="3" fontId="9" fillId="0" borderId="61" xfId="0" applyNumberFormat="1" applyFont="1" applyBorder="1" applyAlignment="1">
      <alignment horizontal="center" vertical="center" wrapText="1"/>
    </xf>
    <xf numFmtId="3" fontId="9" fillId="0" borderId="66" xfId="0" applyNumberFormat="1" applyFont="1" applyBorder="1" applyAlignment="1">
      <alignment horizontal="center" vertical="center" wrapText="1"/>
    </xf>
    <xf numFmtId="0" fontId="1" fillId="0" borderId="60" xfId="0" applyFont="1" applyBorder="1" applyAlignment="1">
      <alignment horizontal="center" wrapText="1"/>
    </xf>
    <xf numFmtId="3" fontId="5" fillId="0" borderId="61" xfId="0" applyNumberFormat="1" applyFont="1" applyBorder="1" applyAlignment="1">
      <alignment horizontal="center" wrapText="1"/>
    </xf>
    <xf numFmtId="3" fontId="5" fillId="0" borderId="66" xfId="0" applyNumberFormat="1" applyFont="1" applyBorder="1" applyAlignment="1">
      <alignment horizontal="center" wrapText="1"/>
    </xf>
    <xf numFmtId="1" fontId="5" fillId="14" borderId="61" xfId="0" applyNumberFormat="1" applyFont="1" applyFill="1" applyBorder="1" applyAlignment="1">
      <alignment horizontal="center" vertical="center" wrapText="1"/>
    </xf>
    <xf numFmtId="1" fontId="5" fillId="14" borderId="65" xfId="0" applyNumberFormat="1" applyFont="1" applyFill="1" applyBorder="1" applyAlignment="1">
      <alignment horizontal="center" vertical="center" wrapText="1"/>
    </xf>
    <xf numFmtId="1" fontId="5" fillId="14" borderId="66" xfId="0" applyNumberFormat="1" applyFont="1" applyFill="1" applyBorder="1" applyAlignment="1">
      <alignment horizontal="center" vertical="center" wrapText="1"/>
    </xf>
    <xf numFmtId="1" fontId="5" fillId="30" borderId="61" xfId="0" applyNumberFormat="1" applyFont="1" applyFill="1" applyBorder="1" applyAlignment="1">
      <alignment horizontal="center" vertical="center" wrapText="1"/>
    </xf>
    <xf numFmtId="1" fontId="5" fillId="30" borderId="65" xfId="0" applyNumberFormat="1" applyFont="1" applyFill="1" applyBorder="1" applyAlignment="1">
      <alignment horizontal="center" vertical="center" wrapText="1"/>
    </xf>
    <xf numFmtId="1" fontId="5" fillId="30" borderId="66" xfId="0" applyNumberFormat="1" applyFont="1" applyFill="1" applyBorder="1" applyAlignment="1">
      <alignment horizontal="center" vertical="center" wrapText="1"/>
    </xf>
    <xf numFmtId="1" fontId="5" fillId="2" borderId="61" xfId="0" applyNumberFormat="1" applyFont="1" applyFill="1" applyBorder="1" applyAlignment="1">
      <alignment horizontal="center" vertical="center" wrapText="1"/>
    </xf>
    <xf numFmtId="0" fontId="0" fillId="2" borderId="66" xfId="0" applyFill="1" applyBorder="1" applyAlignment="1">
      <alignment horizontal="center" vertical="center" wrapText="1"/>
    </xf>
    <xf numFmtId="1" fontId="1" fillId="30" borderId="61" xfId="0" applyNumberFormat="1" applyFont="1" applyFill="1" applyBorder="1" applyAlignment="1">
      <alignment horizontal="center" wrapText="1"/>
    </xf>
    <xf numFmtId="1" fontId="1" fillId="30" borderId="65" xfId="0" applyNumberFormat="1" applyFont="1" applyFill="1" applyBorder="1" applyAlignment="1">
      <alignment horizontal="center" wrapText="1"/>
    </xf>
    <xf numFmtId="1" fontId="1" fillId="30" borderId="66" xfId="0" applyNumberFormat="1" applyFont="1" applyFill="1" applyBorder="1" applyAlignment="1">
      <alignment horizontal="center" wrapText="1"/>
    </xf>
    <xf numFmtId="0" fontId="1" fillId="0" borderId="61" xfId="0" applyFont="1" applyBorder="1" applyAlignment="1">
      <alignment horizontal="center" wrapText="1"/>
    </xf>
    <xf numFmtId="0" fontId="1" fillId="0" borderId="65" xfId="0" applyFont="1" applyBorder="1" applyAlignment="1">
      <alignment horizontal="center" wrapText="1"/>
    </xf>
    <xf numFmtId="0" fontId="1" fillId="0" borderId="66" xfId="0" applyFont="1" applyBorder="1" applyAlignment="1">
      <alignment horizontal="center" wrapText="1"/>
    </xf>
    <xf numFmtId="14" fontId="1" fillId="0" borderId="60" xfId="0" applyNumberFormat="1" applyFont="1" applyBorder="1" applyAlignment="1">
      <alignment horizontal="center" wrapText="1"/>
    </xf>
    <xf numFmtId="3" fontId="9" fillId="0" borderId="60" xfId="0" applyNumberFormat="1" applyFont="1" applyBorder="1" applyAlignment="1">
      <alignment horizontal="center"/>
    </xf>
    <xf numFmtId="3" fontId="9" fillId="0" borderId="62" xfId="0" applyNumberFormat="1" applyFont="1" applyBorder="1" applyAlignment="1">
      <alignment horizontal="center" vertical="center" wrapText="1"/>
    </xf>
    <xf numFmtId="3" fontId="9" fillId="0" borderId="63" xfId="0" applyNumberFormat="1" applyFont="1" applyBorder="1" applyAlignment="1">
      <alignment horizontal="center" vertical="center" wrapText="1"/>
    </xf>
    <xf numFmtId="3" fontId="9" fillId="0" borderId="64" xfId="0" applyNumberFormat="1" applyFont="1" applyBorder="1" applyAlignment="1">
      <alignment horizontal="center" vertical="center" wrapText="1"/>
    </xf>
    <xf numFmtId="1" fontId="5" fillId="2" borderId="65" xfId="0" applyNumberFormat="1" applyFont="1" applyFill="1" applyBorder="1" applyAlignment="1">
      <alignment horizontal="center" vertical="center" wrapText="1"/>
    </xf>
    <xf numFmtId="1" fontId="5" fillId="2" borderId="66" xfId="0" applyNumberFormat="1" applyFont="1" applyFill="1" applyBorder="1" applyAlignment="1">
      <alignment horizontal="center" vertical="center" wrapText="1"/>
    </xf>
    <xf numFmtId="14" fontId="5" fillId="34" borderId="60" xfId="0" applyNumberFormat="1" applyFont="1" applyFill="1" applyBorder="1" applyAlignment="1">
      <alignment horizontal="center" vertical="center" wrapText="1"/>
    </xf>
    <xf numFmtId="0" fontId="5" fillId="0" borderId="60" xfId="0" applyFont="1" applyBorder="1" applyAlignment="1">
      <alignment horizontal="center" wrapText="1"/>
    </xf>
    <xf numFmtId="0" fontId="86" fillId="0" borderId="46" xfId="0" applyFont="1" applyBorder="1" applyAlignment="1">
      <alignment horizontal="center" vertical="center" wrapText="1"/>
    </xf>
    <xf numFmtId="0" fontId="86" fillId="0" borderId="68" xfId="0" applyFont="1" applyBorder="1" applyAlignment="1">
      <alignment horizontal="center" vertical="center" wrapText="1"/>
    </xf>
    <xf numFmtId="0" fontId="86" fillId="0" borderId="45" xfId="0" applyFont="1" applyBorder="1" applyAlignment="1">
      <alignment horizontal="center" vertical="center" wrapText="1"/>
    </xf>
    <xf numFmtId="0" fontId="0" fillId="0" borderId="68" xfId="0" applyBorder="1" applyAlignment="1">
      <alignment horizontal="center" vertical="center" wrapText="1"/>
    </xf>
    <xf numFmtId="0" fontId="0" fillId="0" borderId="45" xfId="0" applyBorder="1" applyAlignment="1">
      <alignment horizontal="center" vertical="center" wrapText="1"/>
    </xf>
    <xf numFmtId="0" fontId="7"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24" borderId="0" xfId="0" applyFill="1" applyAlignment="1">
      <alignment horizontal="left" vertical="center" wrapText="1"/>
    </xf>
    <xf numFmtId="0" fontId="0" fillId="0" borderId="0" xfId="0" applyAlignment="1">
      <alignment horizontal="left" vertical="center" wrapText="1"/>
    </xf>
    <xf numFmtId="0" fontId="0" fillId="24" borderId="28" xfId="0" applyFill="1" applyBorder="1" applyAlignment="1">
      <alignment horizontal="left" vertical="center" wrapText="1" indent="1"/>
    </xf>
    <xf numFmtId="0" fontId="0" fillId="0" borderId="29" xfId="0" applyBorder="1" applyAlignment="1">
      <alignment horizontal="left" vertical="center" wrapText="1" indent="1"/>
    </xf>
    <xf numFmtId="0" fontId="0" fillId="0" borderId="30" xfId="0" applyBorder="1" applyAlignment="1">
      <alignment horizontal="left" vertical="center" wrapText="1" indent="1"/>
    </xf>
    <xf numFmtId="0" fontId="70" fillId="0" borderId="47" xfId="0" applyFont="1" applyBorder="1" applyAlignment="1">
      <alignment horizontal="left" vertical="center" wrapText="1" indent="1"/>
    </xf>
    <xf numFmtId="0" fontId="70" fillId="0" borderId="48" xfId="0" applyFont="1" applyBorder="1" applyAlignment="1">
      <alignment horizontal="left" vertical="center" wrapText="1" indent="1"/>
    </xf>
    <xf numFmtId="0" fontId="0" fillId="0" borderId="49" xfId="0" applyBorder="1" applyAlignment="1">
      <alignment horizontal="left" vertical="center" wrapText="1" indent="1"/>
    </xf>
    <xf numFmtId="0" fontId="70" fillId="0" borderId="70" xfId="0" applyFont="1" applyBorder="1" applyAlignment="1">
      <alignment horizontal="left" vertical="center" wrapText="1" indent="1"/>
    </xf>
    <xf numFmtId="0" fontId="70" fillId="0" borderId="0" xfId="0" applyFont="1" applyAlignment="1">
      <alignment horizontal="left" vertical="center" wrapText="1" indent="1"/>
    </xf>
    <xf numFmtId="0" fontId="0" fillId="0" borderId="71" xfId="0" applyBorder="1" applyAlignment="1">
      <alignment horizontal="left" vertical="center" wrapText="1" indent="1"/>
    </xf>
    <xf numFmtId="0" fontId="70" fillId="0" borderId="72" xfId="0" applyFont="1" applyBorder="1" applyAlignment="1">
      <alignment horizontal="left" vertical="center" wrapText="1" indent="1"/>
    </xf>
    <xf numFmtId="0" fontId="70" fillId="0" borderId="73" xfId="0" applyFont="1" applyBorder="1" applyAlignment="1">
      <alignment horizontal="left" vertical="center" wrapText="1" indent="1"/>
    </xf>
    <xf numFmtId="0" fontId="0" fillId="0" borderId="74" xfId="0" applyBorder="1" applyAlignment="1">
      <alignment horizontal="left" vertical="center" wrapText="1" indent="1"/>
    </xf>
    <xf numFmtId="0" fontId="70" fillId="0" borderId="34" xfId="0" applyFont="1" applyBorder="1" applyAlignment="1">
      <alignment horizontal="center" vertical="center" wrapText="1"/>
    </xf>
    <xf numFmtId="0" fontId="70" fillId="0" borderId="35" xfId="0" applyFont="1" applyBorder="1" applyAlignment="1">
      <alignment horizontal="center" vertical="center" wrapText="1"/>
    </xf>
    <xf numFmtId="0" fontId="70" fillId="0" borderId="36" xfId="0" applyFont="1" applyBorder="1" applyAlignment="1">
      <alignment horizontal="center" vertical="center" wrapText="1"/>
    </xf>
    <xf numFmtId="0" fontId="71" fillId="24" borderId="34" xfId="0" applyFont="1" applyFill="1" applyBorder="1" applyAlignment="1">
      <alignment horizontal="center" vertical="center" wrapText="1"/>
    </xf>
    <xf numFmtId="0" fontId="71" fillId="24" borderId="35" xfId="0" applyFont="1" applyFill="1" applyBorder="1" applyAlignment="1">
      <alignment horizontal="center" vertical="center" wrapText="1"/>
    </xf>
    <xf numFmtId="0" fontId="71" fillId="24" borderId="36" xfId="0" applyFont="1" applyFill="1" applyBorder="1" applyAlignment="1">
      <alignment horizontal="center" vertical="center" wrapText="1"/>
    </xf>
    <xf numFmtId="0" fontId="71" fillId="34" borderId="34" xfId="0" applyFont="1" applyFill="1" applyBorder="1" applyAlignment="1">
      <alignment horizontal="center" vertical="center" wrapText="1"/>
    </xf>
    <xf numFmtId="0" fontId="71" fillId="34" borderId="35" xfId="0" applyFont="1" applyFill="1" applyBorder="1" applyAlignment="1">
      <alignment horizontal="center" vertical="center" wrapText="1"/>
    </xf>
    <xf numFmtId="0" fontId="71" fillId="34" borderId="36" xfId="0" applyFont="1" applyFill="1" applyBorder="1" applyAlignment="1">
      <alignment horizontal="center" vertical="center" wrapText="1"/>
    </xf>
    <xf numFmtId="0" fontId="5" fillId="0" borderId="34" xfId="0" applyFont="1" applyBorder="1" applyAlignment="1">
      <alignment horizontal="left" vertical="center" wrapText="1" indent="1"/>
    </xf>
    <xf numFmtId="0" fontId="5" fillId="0" borderId="35" xfId="0" applyFont="1" applyBorder="1" applyAlignment="1">
      <alignment horizontal="left" vertical="center" wrapText="1" indent="1"/>
    </xf>
    <xf numFmtId="0" fontId="70" fillId="0" borderId="34" xfId="0" applyFont="1" applyBorder="1" applyAlignment="1">
      <alignment horizontal="left" vertical="center" wrapText="1" indent="1"/>
    </xf>
    <xf numFmtId="0" fontId="70" fillId="0" borderId="35" xfId="0" applyFont="1" applyBorder="1" applyAlignment="1">
      <alignment horizontal="left" vertical="center" wrapText="1" indent="1"/>
    </xf>
    <xf numFmtId="0" fontId="70" fillId="0" borderId="36" xfId="0" applyFont="1" applyBorder="1" applyAlignment="1">
      <alignment horizontal="left" vertical="center" wrapText="1" indent="1"/>
    </xf>
    <xf numFmtId="0" fontId="72" fillId="35" borderId="35" xfId="0" applyFont="1" applyFill="1" applyBorder="1" applyAlignment="1">
      <alignment horizontal="center" vertical="center" wrapText="1"/>
    </xf>
    <xf numFmtId="0" fontId="72" fillId="35" borderId="36" xfId="0" applyFont="1" applyFill="1" applyBorder="1" applyAlignment="1">
      <alignment horizontal="center" vertical="center" wrapText="1"/>
    </xf>
    <xf numFmtId="0" fontId="71" fillId="0" borderId="34" xfId="0" applyFont="1" applyBorder="1" applyAlignment="1">
      <alignment vertical="center" wrapText="1"/>
    </xf>
    <xf numFmtId="0" fontId="71" fillId="0" borderId="35" xfId="0" applyFont="1" applyBorder="1" applyAlignment="1">
      <alignment vertical="center" wrapText="1"/>
    </xf>
    <xf numFmtId="0" fontId="71" fillId="0" borderId="36" xfId="0" applyFont="1" applyBorder="1" applyAlignment="1">
      <alignment vertical="center" wrapText="1"/>
    </xf>
    <xf numFmtId="0" fontId="71" fillId="0" borderId="34" xfId="0" applyFont="1" applyBorder="1" applyAlignment="1">
      <alignment horizontal="center" vertical="center" wrapText="1"/>
    </xf>
    <xf numFmtId="0" fontId="71" fillId="0" borderId="35" xfId="0" applyFont="1" applyBorder="1" applyAlignment="1">
      <alignment horizontal="center" vertical="center" wrapText="1"/>
    </xf>
    <xf numFmtId="0" fontId="71" fillId="0" borderId="36" xfId="0" applyFont="1" applyBorder="1" applyAlignment="1">
      <alignment horizontal="center" vertical="center" wrapText="1"/>
    </xf>
    <xf numFmtId="0" fontId="70" fillId="0" borderId="70" xfId="0" applyFont="1" applyBorder="1" applyAlignment="1">
      <alignment vertical="center" wrapText="1"/>
    </xf>
    <xf numFmtId="0" fontId="70" fillId="0" borderId="0" xfId="0" applyFont="1" applyAlignment="1">
      <alignment vertical="top" wrapText="1"/>
    </xf>
    <xf numFmtId="0" fontId="70" fillId="0" borderId="71" xfId="0" applyFont="1" applyBorder="1" applyAlignment="1">
      <alignment vertical="top" wrapText="1"/>
    </xf>
    <xf numFmtId="0" fontId="70" fillId="0" borderId="47" xfId="0" applyFont="1" applyBorder="1" applyAlignment="1">
      <alignment horizontal="center" vertical="center" wrapText="1"/>
    </xf>
    <xf numFmtId="0" fontId="70" fillId="0" borderId="48" xfId="0" applyFont="1" applyBorder="1" applyAlignment="1">
      <alignment horizontal="center" vertical="center" wrapText="1"/>
    </xf>
    <xf numFmtId="0" fontId="70" fillId="0" borderId="49" xfId="0" applyFont="1" applyBorder="1" applyAlignment="1">
      <alignment horizontal="center" vertical="center" wrapText="1"/>
    </xf>
    <xf numFmtId="0" fontId="70" fillId="0" borderId="72" xfId="0" applyFont="1" applyBorder="1" applyAlignment="1">
      <alignment horizontal="center" vertical="center" wrapText="1"/>
    </xf>
    <xf numFmtId="0" fontId="70" fillId="0" borderId="73" xfId="0" applyFont="1" applyBorder="1" applyAlignment="1">
      <alignment horizontal="center" vertical="center" wrapText="1"/>
    </xf>
    <xf numFmtId="0" fontId="70" fillId="0" borderId="74" xfId="0" applyFont="1" applyBorder="1" applyAlignment="1">
      <alignment horizontal="center" vertical="center" wrapText="1"/>
    </xf>
    <xf numFmtId="0" fontId="0" fillId="0" borderId="48" xfId="0" applyBorder="1" applyAlignment="1">
      <alignment horizontal="center" vertical="center" wrapText="1"/>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0" fillId="0" borderId="49" xfId="0" applyBorder="1" applyAlignment="1">
      <alignment horizontal="center" vertical="center" wrapText="1"/>
    </xf>
    <xf numFmtId="0" fontId="0" fillId="0" borderId="74" xfId="0" applyBorder="1" applyAlignment="1">
      <alignment horizontal="center" vertical="center" wrapText="1"/>
    </xf>
    <xf numFmtId="0" fontId="70" fillId="0" borderId="38" xfId="0" applyFont="1" applyBorder="1" applyAlignment="1">
      <alignment horizontal="center" vertical="center" wrapText="1"/>
    </xf>
    <xf numFmtId="0" fontId="70" fillId="0" borderId="40" xfId="0" applyFont="1" applyBorder="1" applyAlignment="1">
      <alignment horizontal="center" vertical="center" wrapText="1"/>
    </xf>
    <xf numFmtId="0" fontId="70" fillId="0" borderId="47" xfId="0" applyFont="1" applyBorder="1" applyAlignment="1">
      <alignment vertical="center" wrapText="1"/>
    </xf>
    <xf numFmtId="0" fontId="70" fillId="0" borderId="72" xfId="0" applyFont="1" applyBorder="1" applyAlignment="1">
      <alignment vertical="center" wrapText="1"/>
    </xf>
    <xf numFmtId="0" fontId="70" fillId="0" borderId="48" xfId="0" applyFont="1" applyBorder="1" applyAlignment="1">
      <alignment vertical="top" wrapText="1"/>
    </xf>
    <xf numFmtId="0" fontId="70" fillId="0" borderId="49" xfId="0" applyFont="1" applyBorder="1" applyAlignment="1">
      <alignment vertical="top" wrapText="1"/>
    </xf>
    <xf numFmtId="0" fontId="70" fillId="0" borderId="73" xfId="0" applyFont="1" applyBorder="1" applyAlignment="1">
      <alignment vertical="top" wrapText="1"/>
    </xf>
    <xf numFmtId="0" fontId="70" fillId="0" borderId="74" xfId="0" applyFont="1" applyBorder="1" applyAlignment="1">
      <alignment vertical="top" wrapText="1"/>
    </xf>
    <xf numFmtId="0" fontId="70" fillId="0" borderId="34" xfId="0" applyFont="1" applyBorder="1" applyAlignment="1">
      <alignment vertical="center" wrapText="1"/>
    </xf>
    <xf numFmtId="0" fontId="70" fillId="0" borderId="35" xfId="0" applyFont="1" applyBorder="1" applyAlignment="1">
      <alignment vertical="center" wrapText="1"/>
    </xf>
    <xf numFmtId="0" fontId="70" fillId="0" borderId="36" xfId="0" applyFont="1" applyBorder="1" applyAlignment="1">
      <alignment vertical="center" wrapText="1"/>
    </xf>
    <xf numFmtId="0" fontId="72" fillId="35" borderId="35" xfId="0" applyFont="1" applyFill="1" applyBorder="1" applyAlignment="1">
      <alignment vertical="center" wrapText="1"/>
    </xf>
    <xf numFmtId="0" fontId="72" fillId="35" borderId="36" xfId="0" applyFont="1" applyFill="1" applyBorder="1" applyAlignment="1">
      <alignment vertical="center" wrapText="1"/>
    </xf>
    <xf numFmtId="0" fontId="78" fillId="36" borderId="34" xfId="0" applyFont="1" applyFill="1" applyBorder="1" applyAlignment="1">
      <alignment horizontal="center" vertical="center" wrapText="1"/>
    </xf>
    <xf numFmtId="0" fontId="78" fillId="36" borderId="35" xfId="0" applyFont="1" applyFill="1" applyBorder="1" applyAlignment="1">
      <alignment horizontal="center" vertical="center" wrapText="1"/>
    </xf>
    <xf numFmtId="0" fontId="78" fillId="36" borderId="36" xfId="0" applyFont="1" applyFill="1" applyBorder="1" applyAlignment="1">
      <alignment horizontal="center" vertical="center" wrapText="1"/>
    </xf>
    <xf numFmtId="0" fontId="80" fillId="0" borderId="34" xfId="0" applyFont="1" applyBorder="1" applyAlignment="1">
      <alignment horizontal="center" vertical="center" wrapText="1"/>
    </xf>
    <xf numFmtId="0" fontId="80" fillId="0" borderId="36" xfId="0" applyFont="1" applyBorder="1" applyAlignment="1">
      <alignment horizontal="center" vertical="center" wrapText="1"/>
    </xf>
    <xf numFmtId="0" fontId="81" fillId="0" borderId="34" xfId="0" applyFont="1" applyBorder="1" applyAlignment="1">
      <alignment vertical="center" wrapText="1"/>
    </xf>
    <xf numFmtId="0" fontId="81" fillId="0" borderId="35" xfId="0" applyFont="1" applyBorder="1" applyAlignment="1">
      <alignment vertical="center" wrapText="1"/>
    </xf>
    <xf numFmtId="0" fontId="81" fillId="0" borderId="36" xfId="0" applyFont="1" applyBorder="1" applyAlignment="1">
      <alignment vertical="center" wrapText="1"/>
    </xf>
    <xf numFmtId="0" fontId="76" fillId="35" borderId="47" xfId="0" applyFont="1" applyFill="1" applyBorder="1" applyAlignment="1">
      <alignment vertical="center" wrapText="1"/>
    </xf>
    <xf numFmtId="0" fontId="76" fillId="35" borderId="72" xfId="0" applyFont="1" applyFill="1" applyBorder="1" applyAlignment="1">
      <alignment vertical="center" wrapText="1"/>
    </xf>
    <xf numFmtId="0" fontId="77" fillId="35" borderId="48" xfId="0" applyFont="1" applyFill="1" applyBorder="1" applyAlignment="1">
      <alignment vertical="center" wrapText="1"/>
    </xf>
    <xf numFmtId="0" fontId="77" fillId="35" borderId="49" xfId="0" applyFont="1" applyFill="1" applyBorder="1" applyAlignment="1">
      <alignment vertical="center" wrapText="1"/>
    </xf>
    <xf numFmtId="0" fontId="73" fillId="35" borderId="73" xfId="0" applyFont="1" applyFill="1" applyBorder="1" applyAlignment="1">
      <alignment horizontal="left" vertical="center" wrapText="1" indent="1"/>
    </xf>
    <xf numFmtId="0" fontId="73" fillId="35" borderId="74" xfId="0" applyFont="1" applyFill="1" applyBorder="1" applyAlignment="1">
      <alignment horizontal="left" vertical="center" wrapText="1" indent="1"/>
    </xf>
    <xf numFmtId="0" fontId="63" fillId="0" borderId="34" xfId="0" applyFont="1" applyBorder="1" applyAlignment="1">
      <alignment horizontal="center" vertical="center" wrapText="1"/>
    </xf>
    <xf numFmtId="0" fontId="63" fillId="0" borderId="36" xfId="0" applyFont="1" applyBorder="1" applyAlignment="1">
      <alignment horizontal="center" vertical="center" wrapText="1"/>
    </xf>
    <xf numFmtId="0" fontId="84" fillId="35" borderId="34" xfId="0" applyFont="1" applyFill="1" applyBorder="1" applyAlignment="1">
      <alignment vertical="center" wrapText="1"/>
    </xf>
    <xf numFmtId="0" fontId="84" fillId="35" borderId="35" xfId="0" applyFont="1" applyFill="1" applyBorder="1" applyAlignment="1">
      <alignment vertical="center" wrapText="1"/>
    </xf>
    <xf numFmtId="0" fontId="84" fillId="35" borderId="36" xfId="0" applyFont="1" applyFill="1" applyBorder="1" applyAlignment="1">
      <alignment vertical="center" wrapText="1"/>
    </xf>
    <xf numFmtId="0" fontId="85" fillId="0" borderId="35" xfId="0" applyFont="1" applyBorder="1" applyAlignment="1">
      <alignment vertical="center" wrapText="1"/>
    </xf>
    <xf numFmtId="0" fontId="85" fillId="0" borderId="36" xfId="0" applyFont="1" applyBorder="1" applyAlignment="1">
      <alignment vertical="center" wrapText="1"/>
    </xf>
    <xf numFmtId="0" fontId="80" fillId="0" borderId="34" xfId="0" applyFont="1" applyBorder="1" applyAlignment="1">
      <alignment vertical="center" wrapText="1"/>
    </xf>
    <xf numFmtId="0" fontId="80" fillId="0" borderId="35" xfId="0" applyFont="1" applyBorder="1" applyAlignment="1">
      <alignment vertical="center" wrapText="1"/>
    </xf>
    <xf numFmtId="0" fontId="80" fillId="0" borderId="36" xfId="0" applyFont="1" applyBorder="1" applyAlignment="1">
      <alignment vertical="center" wrapText="1"/>
    </xf>
    <xf numFmtId="0" fontId="82" fillId="2" borderId="34" xfId="0" applyFont="1" applyFill="1" applyBorder="1" applyAlignment="1">
      <alignment horizontal="center" vertical="center" wrapText="1"/>
    </xf>
    <xf numFmtId="0" fontId="82" fillId="2" borderId="36"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0" fillId="0" borderId="47" xfId="0" applyBorder="1" applyAlignment="1">
      <alignment horizontal="left" vertical="top" wrapText="1" indent="1"/>
    </xf>
    <xf numFmtId="0" fontId="0" fillId="0" borderId="48" xfId="0" applyBorder="1" applyAlignment="1">
      <alignment horizontal="left" vertical="top" wrapText="1" indent="1"/>
    </xf>
    <xf numFmtId="0" fontId="0" fillId="0" borderId="49" xfId="0" applyBorder="1" applyAlignment="1">
      <alignment horizontal="left" vertical="top" wrapText="1" indent="1"/>
    </xf>
    <xf numFmtId="0" fontId="0" fillId="0" borderId="70" xfId="0" applyBorder="1" applyAlignment="1">
      <alignment horizontal="left" vertical="top" wrapText="1" indent="1"/>
    </xf>
    <xf numFmtId="0" fontId="0" fillId="0" borderId="0" xfId="0" applyAlignment="1">
      <alignment horizontal="left" vertical="top" wrapText="1" indent="1"/>
    </xf>
    <xf numFmtId="0" fontId="0" fillId="0" borderId="71" xfId="0" applyBorder="1" applyAlignment="1">
      <alignment horizontal="left" vertical="top" wrapText="1" indent="1"/>
    </xf>
    <xf numFmtId="0" fontId="0" fillId="0" borderId="72" xfId="0" applyBorder="1" applyAlignment="1">
      <alignment horizontal="left" vertical="top" wrapText="1" indent="1"/>
    </xf>
    <xf numFmtId="0" fontId="0" fillId="0" borderId="73" xfId="0" applyBorder="1" applyAlignment="1">
      <alignment horizontal="left" vertical="top" wrapText="1" indent="1"/>
    </xf>
    <xf numFmtId="0" fontId="0" fillId="0" borderId="74" xfId="0" applyBorder="1" applyAlignment="1">
      <alignment horizontal="left" vertical="top" wrapText="1" indent="1"/>
    </xf>
    <xf numFmtId="0" fontId="5" fillId="0" borderId="38" xfId="0" applyFont="1" applyBorder="1" applyAlignment="1">
      <alignment horizontal="center" vertical="center" wrapText="1"/>
    </xf>
    <xf numFmtId="0" fontId="92" fillId="38" borderId="47" xfId="0" applyFont="1" applyFill="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74" xfId="0" applyFont="1" applyBorder="1" applyAlignment="1">
      <alignment horizontal="center" vertical="center" wrapText="1"/>
    </xf>
    <xf numFmtId="0" fontId="92" fillId="38" borderId="48" xfId="0" applyFont="1" applyFill="1" applyBorder="1" applyAlignment="1">
      <alignment horizontal="center" vertical="center" wrapText="1"/>
    </xf>
    <xf numFmtId="0" fontId="88" fillId="7" borderId="47" xfId="0" applyFont="1" applyFill="1" applyBorder="1" applyAlignment="1">
      <alignment horizontal="center" vertical="center" wrapText="1"/>
    </xf>
    <xf numFmtId="0" fontId="88" fillId="7" borderId="48" xfId="0" applyFont="1" applyFill="1" applyBorder="1" applyAlignment="1">
      <alignment horizontal="center" vertical="center" wrapText="1"/>
    </xf>
    <xf numFmtId="0" fontId="88" fillId="7" borderId="49" xfId="0" applyFont="1" applyFill="1" applyBorder="1" applyAlignment="1">
      <alignment horizontal="center" vertical="center" wrapText="1"/>
    </xf>
    <xf numFmtId="0" fontId="88" fillId="7" borderId="70" xfId="0" applyFont="1" applyFill="1" applyBorder="1" applyAlignment="1">
      <alignment horizontal="center" vertical="center" wrapText="1"/>
    </xf>
    <xf numFmtId="0" fontId="88" fillId="7" borderId="0" xfId="0" applyFont="1" applyFill="1" applyAlignment="1">
      <alignment horizontal="center" vertical="center" wrapText="1"/>
    </xf>
    <xf numFmtId="0" fontId="88" fillId="7" borderId="71" xfId="0" applyFont="1" applyFill="1" applyBorder="1" applyAlignment="1">
      <alignment horizontal="center" vertical="center" wrapText="1"/>
    </xf>
    <xf numFmtId="0" fontId="88" fillId="7" borderId="72" xfId="0" applyFont="1" applyFill="1" applyBorder="1" applyAlignment="1">
      <alignment horizontal="center" vertical="center" wrapText="1"/>
    </xf>
    <xf numFmtId="0" fontId="88" fillId="7" borderId="73" xfId="0" applyFont="1" applyFill="1" applyBorder="1" applyAlignment="1">
      <alignment horizontal="center" vertical="center" wrapText="1"/>
    </xf>
    <xf numFmtId="0" fontId="88" fillId="7" borderId="74" xfId="0" applyFont="1" applyFill="1" applyBorder="1" applyAlignment="1">
      <alignment horizontal="center" vertical="center" wrapText="1"/>
    </xf>
    <xf numFmtId="0" fontId="0" fillId="37" borderId="31" xfId="0" applyFill="1" applyBorder="1" applyAlignment="1">
      <alignment horizontal="center" vertical="center" wrapText="1"/>
    </xf>
    <xf numFmtId="0" fontId="0" fillId="37" borderId="32" xfId="0" applyFill="1" applyBorder="1" applyAlignment="1">
      <alignment horizontal="center" vertical="center" wrapText="1"/>
    </xf>
    <xf numFmtId="0" fontId="0" fillId="37" borderId="33" xfId="0" applyFill="1" applyBorder="1" applyAlignment="1">
      <alignment horizontal="center" vertical="center" wrapText="1"/>
    </xf>
  </cellXfs>
  <cellStyles count="2">
    <cellStyle name="Comma" xfId="1" builtinId="3"/>
    <cellStyle name="Normal" xfId="0" builtinId="0"/>
  </cellStyles>
  <dxfs count="3">
    <dxf>
      <font>
        <b/>
        <i val="0"/>
        <strike val="0"/>
        <color rgb="FFFF00FF"/>
      </font>
    </dxf>
    <dxf>
      <font>
        <b/>
        <i val="0"/>
        <strike val="0"/>
        <color rgb="FFFF00FF"/>
      </font>
    </dxf>
    <dxf>
      <fill>
        <patternFill>
          <bgColor theme="8" tint="0.39994506668294322"/>
        </patternFill>
      </fill>
    </dxf>
  </dxfs>
  <tableStyles count="0" defaultTableStyle="TableStyleMedium2" defaultPivotStyle="PivotStyleMedium9"/>
  <colors>
    <mruColors>
      <color rgb="FF99FFCC"/>
      <color rgb="FFFFFF99"/>
      <color rgb="FF00FFFF"/>
      <color rgb="FF0000FF"/>
      <color rgb="FFFFFFCC"/>
      <color rgb="FF99FF99"/>
      <color rgb="FFFF00FF"/>
      <color rgb="FF3333FF"/>
      <color rgb="FFCCFF66"/>
      <color rgb="FFF4E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Electric Diversity Factor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404356641048614"/>
          <c:y val="0.20855519327438077"/>
          <c:w val="0.75191286717902772"/>
          <c:h val="0.65181205643352069"/>
        </c:manualLayout>
      </c:layout>
      <c:lineChart>
        <c:grouping val="standard"/>
        <c:varyColors val="0"/>
        <c:ser>
          <c:idx val="1"/>
          <c:order val="1"/>
          <c:tx>
            <c:v>Oven Temperature</c:v>
          </c:tx>
          <c:spPr>
            <a:ln w="28575" cap="rnd">
              <a:solidFill>
                <a:srgbClr val="0000FF"/>
              </a:solidFill>
              <a:round/>
            </a:ln>
            <a:effectLst/>
          </c:spPr>
          <c:marker>
            <c:symbol val="none"/>
          </c:marker>
          <c:cat>
            <c:numRef>
              <c:f>'3E_Diversity Factor'!$C$38:$C$50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'3E_Diversity Factor'!$E$38:$E$50</c:f>
              <c:numCache>
                <c:formatCode>General</c:formatCode>
                <c:ptCount val="13"/>
                <c:pt idx="0">
                  <c:v>80</c:v>
                </c:pt>
                <c:pt idx="1">
                  <c:v>400</c:v>
                </c:pt>
                <c:pt idx="2">
                  <c:v>450</c:v>
                </c:pt>
                <c:pt idx="3">
                  <c:v>448</c:v>
                </c:pt>
                <c:pt idx="4">
                  <c:v>452</c:v>
                </c:pt>
                <c:pt idx="5">
                  <c:v>448</c:v>
                </c:pt>
                <c:pt idx="6">
                  <c:v>452</c:v>
                </c:pt>
                <c:pt idx="7">
                  <c:v>448</c:v>
                </c:pt>
                <c:pt idx="8">
                  <c:v>452</c:v>
                </c:pt>
                <c:pt idx="9">
                  <c:v>448</c:v>
                </c:pt>
                <c:pt idx="10">
                  <c:v>452</c:v>
                </c:pt>
                <c:pt idx="11">
                  <c:v>448</c:v>
                </c:pt>
                <c:pt idx="12">
                  <c:v>80</c:v>
                </c:pt>
              </c:numCache>
            </c:numRef>
          </c:val>
          <c:smooth val="0"/>
          <c:extLst>
            <c:ext xmlns:c16="http://schemas.microsoft.com/office/drawing/2014/chart" uri="{C3380CC4-5D6E-409C-BE32-E72D297353CC}">
              <c16:uniqueId val="{00000001-D975-45F4-A51E-079ED20CFB5D}"/>
            </c:ext>
          </c:extLst>
        </c:ser>
        <c:dLbls>
          <c:showLegendKey val="0"/>
          <c:showVal val="0"/>
          <c:showCatName val="0"/>
          <c:showSerName val="0"/>
          <c:showPercent val="0"/>
          <c:showBubbleSize val="0"/>
        </c:dLbls>
        <c:marker val="1"/>
        <c:smooth val="0"/>
        <c:axId val="808100416"/>
        <c:axId val="808098776"/>
      </c:lineChart>
      <c:lineChart>
        <c:grouping val="standard"/>
        <c:varyColors val="0"/>
        <c:ser>
          <c:idx val="0"/>
          <c:order val="0"/>
          <c:tx>
            <c:v>kW Input</c:v>
          </c:tx>
          <c:spPr>
            <a:ln w="28575" cap="rnd">
              <a:solidFill>
                <a:srgbClr val="C00000"/>
              </a:solidFill>
              <a:round/>
            </a:ln>
            <a:effectLst/>
          </c:spPr>
          <c:marker>
            <c:symbol val="none"/>
          </c:marker>
          <c:cat>
            <c:numRef>
              <c:f>'3E_Diversity Factor'!$C$38:$C$50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'3E_Diversity Factor'!$D$38:$D$50</c:f>
              <c:numCache>
                <c:formatCode>General</c:formatCode>
                <c:ptCount val="13"/>
                <c:pt idx="0">
                  <c:v>0</c:v>
                </c:pt>
                <c:pt idx="1">
                  <c:v>1000</c:v>
                </c:pt>
                <c:pt idx="2">
                  <c:v>700</c:v>
                </c:pt>
                <c:pt idx="3">
                  <c:v>500</c:v>
                </c:pt>
                <c:pt idx="4">
                  <c:v>450</c:v>
                </c:pt>
                <c:pt idx="5">
                  <c:v>500</c:v>
                </c:pt>
                <c:pt idx="6">
                  <c:v>450</c:v>
                </c:pt>
                <c:pt idx="7">
                  <c:v>500</c:v>
                </c:pt>
                <c:pt idx="8">
                  <c:v>450</c:v>
                </c:pt>
                <c:pt idx="9">
                  <c:v>500</c:v>
                </c:pt>
                <c:pt idx="10">
                  <c:v>450</c:v>
                </c:pt>
                <c:pt idx="11">
                  <c:v>500</c:v>
                </c:pt>
                <c:pt idx="12">
                  <c:v>0</c:v>
                </c:pt>
              </c:numCache>
            </c:numRef>
          </c:val>
          <c:smooth val="0"/>
          <c:extLst>
            <c:ext xmlns:c16="http://schemas.microsoft.com/office/drawing/2014/chart" uri="{C3380CC4-5D6E-409C-BE32-E72D297353CC}">
              <c16:uniqueId val="{00000000-D975-45F4-A51E-079ED20CFB5D}"/>
            </c:ext>
          </c:extLst>
        </c:ser>
        <c:dLbls>
          <c:showLegendKey val="0"/>
          <c:showVal val="0"/>
          <c:showCatName val="0"/>
          <c:showSerName val="0"/>
          <c:showPercent val="0"/>
          <c:showBubbleSize val="0"/>
        </c:dLbls>
        <c:marker val="1"/>
        <c:smooth val="0"/>
        <c:axId val="661461672"/>
        <c:axId val="661457080"/>
      </c:lineChart>
      <c:catAx>
        <c:axId val="808100416"/>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Hours</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08098776"/>
        <c:crosses val="autoZero"/>
        <c:auto val="1"/>
        <c:lblAlgn val="ctr"/>
        <c:lblOffset val="100"/>
        <c:noMultiLvlLbl val="0"/>
      </c:catAx>
      <c:valAx>
        <c:axId val="808098776"/>
        <c:scaling>
          <c:orientation val="minMax"/>
          <c:max val="1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Oven kW Input</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08100416"/>
        <c:crossesAt val="1"/>
        <c:crossBetween val="midCat"/>
      </c:valAx>
      <c:valAx>
        <c:axId val="661457080"/>
        <c:scaling>
          <c:orientation val="minMax"/>
        </c:scaling>
        <c:delete val="0"/>
        <c:axPos val="r"/>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Oven Temperature</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661461672"/>
        <c:crosses val="max"/>
        <c:crossBetween val="between"/>
      </c:valAx>
      <c:catAx>
        <c:axId val="661461672"/>
        <c:scaling>
          <c:orientation val="minMax"/>
        </c:scaling>
        <c:delete val="1"/>
        <c:axPos val="b"/>
        <c:numFmt formatCode="General" sourceLinked="1"/>
        <c:majorTickMark val="out"/>
        <c:minorTickMark val="none"/>
        <c:tickLblPos val="nextTo"/>
        <c:crossAx val="661457080"/>
        <c:crosses val="autoZero"/>
        <c:auto val="1"/>
        <c:lblAlgn val="ctr"/>
        <c:lblOffset val="100"/>
        <c:noMultiLvlLbl val="0"/>
      </c:catAx>
      <c:spPr>
        <a:noFill/>
        <a:ln>
          <a:solidFill>
            <a:schemeClr val="tx1">
              <a:lumMod val="50000"/>
              <a:lumOff val="50000"/>
            </a:schemeClr>
          </a:solid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solidFill>
                  <a:schemeClr val="tx1"/>
                </a:solidFill>
              </a:rPr>
              <a:t>SITE:  Energy Uses by System</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177-48BF-BDE4-1FECCED5C3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177-48BF-BDE4-1FECCED5C39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177-48BF-BDE4-1FECCED5C39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177-48BF-BDE4-1FECCED5C39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177-48BF-BDE4-1FECCED5C39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177-48BF-BDE4-1FECCED5C39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177-48BF-BDE4-1FECCED5C39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177-48BF-BDE4-1FECCED5C39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177-48BF-BDE4-1FECCED5C39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177-48BF-BDE4-1FECCED5C39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A177-48BF-BDE4-1FECCED5C39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1E4-45F6-A9EF-741DBD85F2E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6-9FBD-4882-9721-60859B2068FC}"/>
              </c:ext>
            </c:extLst>
          </c:dPt>
          <c:dLbls>
            <c:dLbl>
              <c:idx val="0"/>
              <c:layout>
                <c:manualLayout>
                  <c:x val="-1.1909454719471921E-16"/>
                  <c:y val="-2.8985401123891693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5347124760566686"/>
                      <c:h val="5.2270511517930864E-2"/>
                    </c:manualLayout>
                  </c15:layout>
                </c:ext>
                <c:ext xmlns:c16="http://schemas.microsoft.com/office/drawing/2014/chart" uri="{C3380CC4-5D6E-409C-BE32-E72D297353CC}">
                  <c16:uniqueId val="{00000001-A177-48BF-BDE4-1FECCED5C39F}"/>
                </c:ext>
              </c:extLst>
            </c:dLbl>
            <c:dLbl>
              <c:idx val="1"/>
              <c:layout>
                <c:manualLayout>
                  <c:x val="5.0345094716424892E-2"/>
                  <c:y val="4.830916036777345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77-48BF-BDE4-1FECCED5C39F}"/>
                </c:ext>
              </c:extLst>
            </c:dLbl>
            <c:dLbl>
              <c:idx val="2"/>
              <c:layout>
                <c:manualLayout>
                  <c:x val="-1.461631782089755E-2"/>
                  <c:y val="3.6231870275830087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9240755818362263"/>
                      <c:h val="6.917871764665158E-2"/>
                    </c:manualLayout>
                  </c15:layout>
                </c:ext>
                <c:ext xmlns:c16="http://schemas.microsoft.com/office/drawing/2014/chart" uri="{C3380CC4-5D6E-409C-BE32-E72D297353CC}">
                  <c16:uniqueId val="{00000005-A177-48BF-BDE4-1FECCED5C39F}"/>
                </c:ext>
              </c:extLst>
            </c:dLbl>
            <c:dLbl>
              <c:idx val="3"/>
              <c:layout>
                <c:manualLayout>
                  <c:x val="-3.7352812208960404E-2"/>
                  <c:y val="2.17391221654980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77-48BF-BDE4-1FECCED5C39F}"/>
                </c:ext>
              </c:extLst>
            </c:dLbl>
            <c:dLbl>
              <c:idx val="4"/>
              <c:layout>
                <c:manualLayout>
                  <c:x val="-6.333737722388938E-2"/>
                  <c:y val="2.898549622066407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77-48BF-BDE4-1FECCED5C39F}"/>
                </c:ext>
              </c:extLst>
            </c:dLbl>
            <c:dLbl>
              <c:idx val="5"/>
              <c:layout>
                <c:manualLayout>
                  <c:x val="-4.4661035057807344E-2"/>
                  <c:y val="2.0531488253076095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367518679922716"/>
                      <c:h val="4.2608679444376178E-2"/>
                    </c:manualLayout>
                  </c15:layout>
                </c:ext>
                <c:ext xmlns:c16="http://schemas.microsoft.com/office/drawing/2014/chart" uri="{C3380CC4-5D6E-409C-BE32-E72D297353CC}">
                  <c16:uniqueId val="{0000000B-A177-48BF-BDE4-1FECCED5C39F}"/>
                </c:ext>
              </c:extLst>
            </c:dLbl>
            <c:dLbl>
              <c:idx val="6"/>
              <c:layout>
                <c:manualLayout>
                  <c:x val="-9.9878043899336924E-2"/>
                  <c:y val="2.1370622172535238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8063339167499037"/>
                      <c:h val="6.8557724006003656E-2"/>
                    </c:manualLayout>
                  </c15:layout>
                </c:ext>
                <c:ext xmlns:c16="http://schemas.microsoft.com/office/drawing/2014/chart" uri="{C3380CC4-5D6E-409C-BE32-E72D297353CC}">
                  <c16:uniqueId val="{0000000D-A177-48BF-BDE4-1FECCED5C39F}"/>
                </c:ext>
              </c:extLst>
            </c:dLbl>
            <c:dLbl>
              <c:idx val="7"/>
              <c:layout>
                <c:manualLayout>
                  <c:x val="-4.8721059402991859E-2"/>
                  <c:y val="-2.426299050439708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177-48BF-BDE4-1FECCED5C39F}"/>
                </c:ext>
              </c:extLst>
            </c:dLbl>
            <c:dLbl>
              <c:idx val="8"/>
              <c:layout>
                <c:manualLayout>
                  <c:x val="6.8209483164188567E-2"/>
                  <c:y val="-2.66350843945816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177-48BF-BDE4-1FECCED5C39F}"/>
                </c:ext>
              </c:extLst>
            </c:dLbl>
            <c:dLbl>
              <c:idx val="9"/>
              <c:layout>
                <c:manualLayout>
                  <c:x val="0.19001225954846448"/>
                  <c:y val="-5.9950907242227944E-3"/>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0012181543618712"/>
                      <c:h val="5.1649529594305757E-2"/>
                    </c:manualLayout>
                  </c15:layout>
                </c:ext>
                <c:ext xmlns:c16="http://schemas.microsoft.com/office/drawing/2014/chart" uri="{C3380CC4-5D6E-409C-BE32-E72D297353CC}">
                  <c16:uniqueId val="{00000013-A177-48BF-BDE4-1FECCED5C39F}"/>
                </c:ext>
              </c:extLst>
            </c:dLbl>
            <c:dLbl>
              <c:idx val="10"/>
              <c:layout>
                <c:manualLayout>
                  <c:x val="-6.333737722388938E-2"/>
                  <c:y val="-2.633152807493157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177-48BF-BDE4-1FECCED5C39F}"/>
                </c:ext>
              </c:extLst>
            </c:dLbl>
            <c:dLbl>
              <c:idx val="11"/>
              <c:layout>
                <c:manualLayout>
                  <c:x val="0.11043440131344814"/>
                  <c:y val="-2.872530335447079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1E4-45F6-A9EF-741DBD85F2EB}"/>
                </c:ext>
              </c:extLst>
            </c:dLbl>
            <c:dLbl>
              <c:idx val="12"/>
              <c:layout>
                <c:manualLayout>
                  <c:x val="0.21283443139007052"/>
                  <c:y val="1.72709943987543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FBD-4882-9721-60859B2068F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'6_Two Key Pies'!$Q$26:$Q$35</c:f>
              <c:strCache>
                <c:ptCount val="10"/>
                <c:pt idx="0">
                  <c:v>MUA and Space Heating</c:v>
                </c:pt>
                <c:pt idx="1">
                  <c:v>PAINTING OVENS</c:v>
                </c:pt>
                <c:pt idx="2">
                  <c:v>Exhaust and Ventilation Fans</c:v>
                </c:pt>
                <c:pt idx="3">
                  <c:v>WELDING</c:v>
                </c:pt>
                <c:pt idx="4">
                  <c:v>BOILERS</c:v>
                </c:pt>
                <c:pt idx="5">
                  <c:v>Air Conditioning Units</c:v>
                </c:pt>
                <c:pt idx="6">
                  <c:v>COMPRESSED AIR</c:v>
                </c:pt>
                <c:pt idx="7">
                  <c:v>MANF Machinery</c:v>
                </c:pt>
                <c:pt idx="8">
                  <c:v>Chillers and Pumps</c:v>
                </c:pt>
                <c:pt idx="9">
                  <c:v>LIGHTING</c:v>
                </c:pt>
              </c:strCache>
            </c:strRef>
          </c:cat>
          <c:val>
            <c:numRef>
              <c:f>'6_Two Key Pies'!$P$26:$P$35</c:f>
              <c:numCache>
                <c:formatCode>0.0%</c:formatCode>
                <c:ptCount val="10"/>
                <c:pt idx="0">
                  <c:v>0.34569507336860339</c:v>
                </c:pt>
                <c:pt idx="1">
                  <c:v>0.20240841402216028</c:v>
                </c:pt>
                <c:pt idx="2">
                  <c:v>0.14220532319391632</c:v>
                </c:pt>
                <c:pt idx="3">
                  <c:v>7.6965797616994999E-2</c:v>
                </c:pt>
                <c:pt idx="4">
                  <c:v>7.5439803261431779E-2</c:v>
                </c:pt>
                <c:pt idx="5">
                  <c:v>3.7803932956432564E-2</c:v>
                </c:pt>
                <c:pt idx="6">
                  <c:v>3.6435111663656899E-2</c:v>
                </c:pt>
                <c:pt idx="7">
                  <c:v>3.1924644046571131E-2</c:v>
                </c:pt>
                <c:pt idx="8">
                  <c:v>3.1090864542591894E-2</c:v>
                </c:pt>
                <c:pt idx="9">
                  <c:v>2.0031035327640494E-2</c:v>
                </c:pt>
              </c:numCache>
            </c:numRef>
          </c:val>
          <c:extLst>
            <c:ext xmlns:c16="http://schemas.microsoft.com/office/drawing/2014/chart" uri="{C3380CC4-5D6E-409C-BE32-E72D297353CC}">
              <c16:uniqueId val="{00000017-1170-4D74-9242-EAE7C6AA9464}"/>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US" sz="1800" b="1">
                <a:solidFill>
                  <a:sysClr val="windowText" lastClr="000000"/>
                </a:solidFill>
              </a:rPr>
              <a:t>SITE:  Electrical by End Use</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641-4134-AF56-C1A5CE1AF75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A249-4292-BA7C-4A327984F70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A249-4292-BA7C-4A327984F70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A249-4292-BA7C-4A327984F70F}"/>
              </c:ext>
            </c:extLst>
          </c:dPt>
          <c:dLbls>
            <c:dLbl>
              <c:idx val="1"/>
              <c:layout>
                <c:manualLayout>
                  <c:x val="-5.2318668252080883E-2"/>
                  <c:y val="1.998571998949681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49-4292-BA7C-4A327984F70F}"/>
                </c:ext>
              </c:extLst>
            </c:dLbl>
            <c:dLbl>
              <c:idx val="2"/>
              <c:layout>
                <c:manualLayout>
                  <c:x val="-4.4391597304795936E-2"/>
                  <c:y val="-2.855102855642389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49-4292-BA7C-4A327984F70F}"/>
                </c:ext>
              </c:extLst>
            </c:dLbl>
            <c:dLbl>
              <c:idx val="3"/>
              <c:layout>
                <c:manualLayout>
                  <c:x val="0.15219976218787157"/>
                  <c:y val="-8.565308566927221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49-4292-BA7C-4A327984F70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'6_Two Key Pies'!$Q$54:$Q$57</c:f>
              <c:strCache>
                <c:ptCount val="4"/>
                <c:pt idx="0">
                  <c:v>Motors</c:v>
                </c:pt>
                <c:pt idx="1">
                  <c:v>Welding</c:v>
                </c:pt>
                <c:pt idx="2">
                  <c:v>Lighting</c:v>
                </c:pt>
                <c:pt idx="3">
                  <c:v>Other Electric</c:v>
                </c:pt>
              </c:strCache>
            </c:strRef>
          </c:cat>
          <c:val>
            <c:numRef>
              <c:f>'6_Two Key Pies'!$P$54:$P$57</c:f>
              <c:numCache>
                <c:formatCode>0.0%</c:formatCode>
                <c:ptCount val="4"/>
                <c:pt idx="0">
                  <c:v>0.73026025543929829</c:v>
                </c:pt>
                <c:pt idx="1">
                  <c:v>0.19488367732590203</c:v>
                </c:pt>
                <c:pt idx="2">
                  <c:v>5.0720215292534614E-2</c:v>
                </c:pt>
                <c:pt idx="3">
                  <c:v>2.4135851942265134E-2</c:v>
                </c:pt>
              </c:numCache>
            </c:numRef>
          </c:val>
          <c:extLst>
            <c:ext xmlns:c16="http://schemas.microsoft.com/office/drawing/2014/chart" uri="{C3380CC4-5D6E-409C-BE32-E72D297353CC}">
              <c16:uniqueId val="{00000000-A249-4292-BA7C-4A327984F70F}"/>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US" sz="1800" b="1">
                <a:solidFill>
                  <a:sysClr val="windowText" lastClr="000000"/>
                </a:solidFill>
              </a:rPr>
              <a:t>SITE:  Electric Motor by End Use</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427566534376706"/>
          <c:y val="0.21538621710712663"/>
          <c:w val="0.47144852970227707"/>
          <c:h val="0.7386026381009103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06-484F-B371-AD35729F44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06-484F-B371-AD35729F442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06-484F-B371-AD35729F44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06-484F-B371-AD35729F442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C5E7-4B11-A364-4397A59E364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3-C5E7-4B11-A364-4397A59E364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2-C5E7-4B11-A364-4397A59E364D}"/>
              </c:ext>
            </c:extLst>
          </c:dPt>
          <c:dLbls>
            <c:dLbl>
              <c:idx val="4"/>
              <c:layout>
                <c:manualLayout>
                  <c:x val="-3.7779913193176804E-3"/>
                  <c:y val="-4.5522846561057193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6625688749415207"/>
                      <c:h val="6.5900685498537712E-2"/>
                    </c:manualLayout>
                  </c15:layout>
                </c:ext>
                <c:ext xmlns:c16="http://schemas.microsoft.com/office/drawing/2014/chart" uri="{C3380CC4-5D6E-409C-BE32-E72D297353CC}">
                  <c16:uniqueId val="{00000001-C5E7-4B11-A364-4397A59E364D}"/>
                </c:ext>
              </c:extLst>
            </c:dLbl>
            <c:dLbl>
              <c:idx val="5"/>
              <c:layout>
                <c:manualLayout>
                  <c:x val="0.11419806302031844"/>
                  <c:y val="-2.0620949120527313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8304794451220968"/>
                      <c:h val="6.8580474938653782E-2"/>
                    </c:manualLayout>
                  </c15:layout>
                </c:ext>
                <c:ext xmlns:c16="http://schemas.microsoft.com/office/drawing/2014/chart" uri="{C3380CC4-5D6E-409C-BE32-E72D297353CC}">
                  <c16:uniqueId val="{00000003-C5E7-4B11-A364-4397A59E364D}"/>
                </c:ext>
              </c:extLst>
            </c:dLbl>
            <c:dLbl>
              <c:idx val="6"/>
              <c:layout>
                <c:manualLayout>
                  <c:x val="0.17622377622377616"/>
                  <c:y val="2.1960778888799409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5890901749169467"/>
                      <c:h val="5.1545085306139188E-2"/>
                    </c:manualLayout>
                  </c15:layout>
                </c:ext>
                <c:ext xmlns:c16="http://schemas.microsoft.com/office/drawing/2014/chart" uri="{C3380CC4-5D6E-409C-BE32-E72D297353CC}">
                  <c16:uniqueId val="{00000002-C5E7-4B11-A364-4397A59E364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'6_Two Key Pies'!$Q$69:$Q$75</c:f>
              <c:strCache>
                <c:ptCount val="6"/>
                <c:pt idx="0">
                  <c:v>HVAC</c:v>
                </c:pt>
                <c:pt idx="1">
                  <c:v>Fans</c:v>
                </c:pt>
                <c:pt idx="2">
                  <c:v>Compressed Air</c:v>
                </c:pt>
                <c:pt idx="3">
                  <c:v>Material Handling</c:v>
                </c:pt>
                <c:pt idx="4">
                  <c:v>Pumps</c:v>
                </c:pt>
                <c:pt idx="5">
                  <c:v>Blowers</c:v>
                </c:pt>
              </c:strCache>
            </c:strRef>
          </c:cat>
          <c:val>
            <c:numRef>
              <c:f>'6_Two Key Pies'!$P$69:$P$75</c:f>
              <c:numCache>
                <c:formatCode>0.0%</c:formatCode>
                <c:ptCount val="7"/>
                <c:pt idx="0">
                  <c:v>0.4585153058270634</c:v>
                </c:pt>
                <c:pt idx="1">
                  <c:v>0.28601670916537242</c:v>
                </c:pt>
                <c:pt idx="2">
                  <c:v>0.12633317139354641</c:v>
                </c:pt>
                <c:pt idx="3">
                  <c:v>7.7529721824364975E-2</c:v>
                </c:pt>
                <c:pt idx="4">
                  <c:v>4.6037048131357505E-2</c:v>
                </c:pt>
                <c:pt idx="5">
                  <c:v>5.5680436582953028E-3</c:v>
                </c:pt>
              </c:numCache>
            </c:numRef>
          </c:val>
          <c:extLst>
            <c:ext xmlns:c16="http://schemas.microsoft.com/office/drawing/2014/chart" uri="{C3380CC4-5D6E-409C-BE32-E72D297353CC}">
              <c16:uniqueId val="{00000000-C5E7-4B11-A364-4397A59E364D}"/>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Natural Gas Diversity Factor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v>BTU/HR Input</c:v>
          </c:tx>
          <c:spPr>
            <a:ln w="28575" cap="rnd">
              <a:solidFill>
                <a:srgbClr val="C00000"/>
              </a:solidFill>
              <a:round/>
            </a:ln>
            <a:effectLst/>
          </c:spPr>
          <c:marker>
            <c:symbol val="none"/>
          </c:marker>
          <c:cat>
            <c:numRef>
              <c:f>'3E_Diversity Factor'!$M$38:$M$54</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'3E_Diversity Factor'!$N$38:$N$54</c:f>
              <c:numCache>
                <c:formatCode>#,##0_);[Red]\(#,##0\)</c:formatCode>
                <c:ptCount val="17"/>
                <c:pt idx="0">
                  <c:v>0</c:v>
                </c:pt>
                <c:pt idx="1">
                  <c:v>1000000</c:v>
                </c:pt>
                <c:pt idx="2">
                  <c:v>1000000</c:v>
                </c:pt>
                <c:pt idx="3">
                  <c:v>1000000</c:v>
                </c:pt>
                <c:pt idx="4">
                  <c:v>1000000</c:v>
                </c:pt>
                <c:pt idx="5">
                  <c:v>750000</c:v>
                </c:pt>
                <c:pt idx="6">
                  <c:v>450000</c:v>
                </c:pt>
                <c:pt idx="7">
                  <c:v>500000</c:v>
                </c:pt>
                <c:pt idx="8">
                  <c:v>450000</c:v>
                </c:pt>
                <c:pt idx="9">
                  <c:v>500000</c:v>
                </c:pt>
                <c:pt idx="10">
                  <c:v>450000</c:v>
                </c:pt>
                <c:pt idx="11">
                  <c:v>500000</c:v>
                </c:pt>
                <c:pt idx="12">
                  <c:v>450000</c:v>
                </c:pt>
                <c:pt idx="13">
                  <c:v>500000</c:v>
                </c:pt>
                <c:pt idx="14">
                  <c:v>400000</c:v>
                </c:pt>
                <c:pt idx="15">
                  <c:v>0</c:v>
                </c:pt>
                <c:pt idx="16">
                  <c:v>0</c:v>
                </c:pt>
              </c:numCache>
            </c:numRef>
          </c:val>
          <c:smooth val="0"/>
          <c:extLst>
            <c:ext xmlns:c16="http://schemas.microsoft.com/office/drawing/2014/chart" uri="{C3380CC4-5D6E-409C-BE32-E72D297353CC}">
              <c16:uniqueId val="{00000000-F5ED-46D1-B55A-E8A8623CDDC1}"/>
            </c:ext>
          </c:extLst>
        </c:ser>
        <c:dLbls>
          <c:showLegendKey val="0"/>
          <c:showVal val="0"/>
          <c:showCatName val="0"/>
          <c:showSerName val="0"/>
          <c:showPercent val="0"/>
          <c:showBubbleSize val="0"/>
        </c:dLbls>
        <c:marker val="1"/>
        <c:smooth val="0"/>
        <c:axId val="808100416"/>
        <c:axId val="808098776"/>
      </c:lineChart>
      <c:lineChart>
        <c:grouping val="standard"/>
        <c:varyColors val="0"/>
        <c:ser>
          <c:idx val="0"/>
          <c:order val="1"/>
          <c:tx>
            <c:v>Oven Temperature</c:v>
          </c:tx>
          <c:spPr>
            <a:ln w="28575" cap="rnd">
              <a:solidFill>
                <a:srgbClr val="0000FF"/>
              </a:solidFill>
              <a:round/>
            </a:ln>
            <a:effectLst/>
          </c:spPr>
          <c:marker>
            <c:symbol val="none"/>
          </c:marker>
          <c:cat>
            <c:numRef>
              <c:f>'3E_Diversity Factor'!$M$38:$M$54</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'3E_Diversity Factor'!$O$38:$O$54</c:f>
              <c:numCache>
                <c:formatCode>#,##0_);[Red]\(#,##0\)</c:formatCode>
                <c:ptCount val="17"/>
                <c:pt idx="0">
                  <c:v>80</c:v>
                </c:pt>
                <c:pt idx="1">
                  <c:v>160</c:v>
                </c:pt>
                <c:pt idx="2">
                  <c:v>240</c:v>
                </c:pt>
                <c:pt idx="3">
                  <c:v>320</c:v>
                </c:pt>
                <c:pt idx="4">
                  <c:v>420</c:v>
                </c:pt>
                <c:pt idx="5">
                  <c:v>450</c:v>
                </c:pt>
                <c:pt idx="6">
                  <c:v>445</c:v>
                </c:pt>
                <c:pt idx="7">
                  <c:v>455</c:v>
                </c:pt>
                <c:pt idx="8">
                  <c:v>445</c:v>
                </c:pt>
                <c:pt idx="9">
                  <c:v>455</c:v>
                </c:pt>
                <c:pt idx="10">
                  <c:v>445</c:v>
                </c:pt>
                <c:pt idx="11">
                  <c:v>455</c:v>
                </c:pt>
                <c:pt idx="12">
                  <c:v>445</c:v>
                </c:pt>
                <c:pt idx="13">
                  <c:v>455</c:v>
                </c:pt>
                <c:pt idx="14">
                  <c:v>445</c:v>
                </c:pt>
                <c:pt idx="15">
                  <c:v>300</c:v>
                </c:pt>
                <c:pt idx="16">
                  <c:v>150</c:v>
                </c:pt>
              </c:numCache>
            </c:numRef>
          </c:val>
          <c:smooth val="0"/>
          <c:extLst>
            <c:ext xmlns:c16="http://schemas.microsoft.com/office/drawing/2014/chart" uri="{C3380CC4-5D6E-409C-BE32-E72D297353CC}">
              <c16:uniqueId val="{00000001-F5ED-46D1-B55A-E8A8623CDDC1}"/>
            </c:ext>
          </c:extLst>
        </c:ser>
        <c:dLbls>
          <c:showLegendKey val="0"/>
          <c:showVal val="0"/>
          <c:showCatName val="0"/>
          <c:showSerName val="0"/>
          <c:showPercent val="0"/>
          <c:showBubbleSize val="0"/>
        </c:dLbls>
        <c:marker val="1"/>
        <c:smooth val="0"/>
        <c:axId val="661461672"/>
        <c:axId val="661457080"/>
      </c:lineChart>
      <c:catAx>
        <c:axId val="808100416"/>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Hours</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08098776"/>
        <c:crosses val="autoZero"/>
        <c:auto val="1"/>
        <c:lblAlgn val="ctr"/>
        <c:lblOffset val="100"/>
        <c:noMultiLvlLbl val="0"/>
      </c:catAx>
      <c:valAx>
        <c:axId val="808098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Oven BTU/HR  Input</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08100416"/>
        <c:crossesAt val="1"/>
        <c:crossBetween val="midCat"/>
      </c:valAx>
      <c:valAx>
        <c:axId val="661457080"/>
        <c:scaling>
          <c:orientation val="minMax"/>
          <c:max val="1200"/>
        </c:scaling>
        <c:delete val="0"/>
        <c:axPos val="r"/>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b="1">
                    <a:solidFill>
                      <a:sysClr val="windowText" lastClr="000000"/>
                    </a:solidFill>
                  </a:rPr>
                  <a:t>Oven Temperature</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661461672"/>
        <c:crosses val="max"/>
        <c:crossBetween val="between"/>
      </c:valAx>
      <c:catAx>
        <c:axId val="661461672"/>
        <c:scaling>
          <c:orientation val="minMax"/>
        </c:scaling>
        <c:delete val="1"/>
        <c:axPos val="b"/>
        <c:numFmt formatCode="General" sourceLinked="1"/>
        <c:majorTickMark val="out"/>
        <c:minorTickMark val="none"/>
        <c:tickLblPos val="nextTo"/>
        <c:crossAx val="661457080"/>
        <c:crosses val="autoZero"/>
        <c:auto val="1"/>
        <c:lblAlgn val="ctr"/>
        <c:lblOffset val="100"/>
        <c:noMultiLvlLbl val="0"/>
      </c:catAx>
      <c:spPr>
        <a:noFill/>
        <a:ln>
          <a:solidFill>
            <a:schemeClr val="tx1">
              <a:lumMod val="50000"/>
              <a:lumOff val="50000"/>
            </a:schemeClr>
          </a:solidFill>
        </a:ln>
        <a:effectLst/>
      </c:spPr>
    </c:plotArea>
    <c:legend>
      <c:legendPos val="t"/>
      <c:layout>
        <c:manualLayout>
          <c:xMode val="edge"/>
          <c:yMode val="edge"/>
          <c:x val="0.26451475002750408"/>
          <c:y val="0.10416287118612103"/>
          <c:w val="0.44701840413660865"/>
          <c:h val="6.1850794681584616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Natural Gas (MMBTU) per Month</a:t>
            </a:r>
          </a:p>
        </c:rich>
      </c:tx>
      <c:layout>
        <c:manualLayout>
          <c:xMode val="edge"/>
          <c:yMode val="edge"/>
          <c:x val="0.28643985393556642"/>
          <c:y val="2.940498889209179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1936869453603622E-2"/>
          <c:y val="0.14177274170715276"/>
          <c:w val="0.89142727374483766"/>
          <c:h val="0.6716078911397847"/>
        </c:manualLayout>
      </c:layout>
      <c:lineChart>
        <c:grouping val="standard"/>
        <c:varyColors val="0"/>
        <c:ser>
          <c:idx val="0"/>
          <c:order val="0"/>
          <c:spPr>
            <a:ln w="28575" cap="rnd">
              <a:solidFill>
                <a:schemeClr val="accent1"/>
              </a:solidFill>
              <a:round/>
            </a:ln>
            <a:effectLst/>
          </c:spPr>
          <c:marker>
            <c:symbol val="none"/>
          </c:marker>
          <c:cat>
            <c:numRef>
              <c:f>'4_Utility Data'!$E$15:$E$98</c:f>
              <c:numCache>
                <c:formatCode>m/d/yyyy;@</c:formatCode>
                <c:ptCount val="84"/>
              </c:numCache>
            </c:numRef>
          </c:cat>
          <c:val>
            <c:numRef>
              <c:f>'4_Utility Data'!$I$15:$I$98</c:f>
              <c:numCache>
                <c:formatCode>#,##0_);[Red]\(#,##0\)</c:formatCode>
                <c:ptCount val="84"/>
              </c:numCache>
            </c:numRef>
          </c:val>
          <c:smooth val="0"/>
          <c:extLst>
            <c:ext xmlns:c16="http://schemas.microsoft.com/office/drawing/2014/chart" uri="{C3380CC4-5D6E-409C-BE32-E72D297353CC}">
              <c16:uniqueId val="{00000000-60FA-41E2-8F21-9C159BA23413}"/>
            </c:ext>
          </c:extLst>
        </c:ser>
        <c:dLbls>
          <c:showLegendKey val="0"/>
          <c:showVal val="0"/>
          <c:showCatName val="0"/>
          <c:showSerName val="0"/>
          <c:showPercent val="0"/>
          <c:showBubbleSize val="0"/>
        </c:dLbls>
        <c:smooth val="0"/>
        <c:axId val="859712240"/>
        <c:axId val="859714208"/>
      </c:lineChart>
      <c:catAx>
        <c:axId val="85971224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9714208"/>
        <c:crosses val="autoZero"/>
        <c:auto val="1"/>
        <c:lblAlgn val="ctr"/>
        <c:lblOffset val="100"/>
        <c:noMultiLvlLbl val="1"/>
      </c:catAx>
      <c:valAx>
        <c:axId val="85971420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971224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Electric (kWh)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'4_Utility Data'!$E$15:$E$98</c:f>
              <c:numCache>
                <c:formatCode>m/d/yyyy;@</c:formatCode>
                <c:ptCount val="84"/>
              </c:numCache>
            </c:numRef>
          </c:cat>
          <c:val>
            <c:numRef>
              <c:f>'4_Utility Data'!$F$15:$F$98</c:f>
              <c:numCache>
                <c:formatCode>#,##0_);[Red]\(#,##0\)</c:formatCode>
                <c:ptCount val="84"/>
              </c:numCache>
            </c:numRef>
          </c:val>
          <c:smooth val="0"/>
          <c:extLst>
            <c:ext xmlns:c16="http://schemas.microsoft.com/office/drawing/2014/chart" uri="{C3380CC4-5D6E-409C-BE32-E72D297353CC}">
              <c16:uniqueId val="{00000000-B5C3-4AE8-8BA4-54C525A99C48}"/>
            </c:ext>
          </c:extLst>
        </c:ser>
        <c:dLbls>
          <c:showLegendKey val="0"/>
          <c:showVal val="0"/>
          <c:showCatName val="0"/>
          <c:showSerName val="0"/>
          <c:showPercent val="0"/>
          <c:showBubbleSize val="0"/>
        </c:dLbls>
        <c:smooth val="0"/>
        <c:axId val="1032369472"/>
        <c:axId val="1032368160"/>
      </c:lineChart>
      <c:catAx>
        <c:axId val="103236947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32368160"/>
        <c:crosses val="autoZero"/>
        <c:auto val="1"/>
        <c:lblAlgn val="ctr"/>
        <c:lblOffset val="100"/>
        <c:noMultiLvlLbl val="1"/>
      </c:catAx>
      <c:valAx>
        <c:axId val="103236816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32369472"/>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Natural Gas (MMBTU) versus HDD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50396741976917714"/>
                  <c:y val="1.1260423295411548E-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rendlineLbl>
          </c:trendline>
          <c:xVal>
            <c:numRef>
              <c:f>'4_Utility Data'!$I$15:$I$99</c:f>
              <c:numCache>
                <c:formatCode>#,##0_);[Red]\(#,##0\)</c:formatCode>
                <c:ptCount val="85"/>
              </c:numCache>
            </c:numRef>
          </c:xVal>
          <c:yVal>
            <c:numRef>
              <c:f>'4_Utility Data'!$M$15:$M$99</c:f>
              <c:numCache>
                <c:formatCode>#,##0</c:formatCode>
                <c:ptCount val="85"/>
              </c:numCache>
            </c:numRef>
          </c:yVal>
          <c:smooth val="0"/>
          <c:extLst>
            <c:ext xmlns:c16="http://schemas.microsoft.com/office/drawing/2014/chart" uri="{C3380CC4-5D6E-409C-BE32-E72D297353CC}">
              <c16:uniqueId val="{00000000-7A39-41B1-8EE4-54B4F8BDA556}"/>
            </c:ext>
          </c:extLst>
        </c:ser>
        <c:dLbls>
          <c:showLegendKey val="0"/>
          <c:showVal val="0"/>
          <c:showCatName val="0"/>
          <c:showSerName val="0"/>
          <c:showPercent val="0"/>
          <c:showBubbleSize val="0"/>
        </c:dLbls>
        <c:axId val="1032361272"/>
        <c:axId val="1032362912"/>
      </c:scatterChart>
      <c:valAx>
        <c:axId val="1032361272"/>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32362912"/>
        <c:crosses val="autoZero"/>
        <c:crossBetween val="midCat"/>
      </c:valAx>
      <c:valAx>
        <c:axId val="1032362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323612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Total MMBTU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601272706167822E-2"/>
          <c:y val="0.12949070011779401"/>
          <c:w val="0.87557715014073412"/>
          <c:h val="0.70791447259281359"/>
        </c:manualLayout>
      </c:layout>
      <c:lineChart>
        <c:grouping val="standard"/>
        <c:varyColors val="0"/>
        <c:ser>
          <c:idx val="0"/>
          <c:order val="0"/>
          <c:spPr>
            <a:ln w="28575" cap="rnd">
              <a:solidFill>
                <a:schemeClr val="accent1"/>
              </a:solidFill>
              <a:round/>
            </a:ln>
            <a:effectLst/>
          </c:spPr>
          <c:marker>
            <c:symbol val="none"/>
          </c:marker>
          <c:cat>
            <c:numRef>
              <c:f>'4_Utility Data'!$E$15:$E$98</c:f>
              <c:numCache>
                <c:formatCode>m/d/yyyy;@</c:formatCode>
                <c:ptCount val="84"/>
              </c:numCache>
            </c:numRef>
          </c:cat>
          <c:val>
            <c:numRef>
              <c:f>'4_Utility Data'!$P$15:$P$98</c:f>
              <c:numCache>
                <c:formatCode>#,##0_);[Red]\(#,##0\)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smooth val="0"/>
          <c:extLst>
            <c:ext xmlns:c16="http://schemas.microsoft.com/office/drawing/2014/chart" uri="{C3380CC4-5D6E-409C-BE32-E72D297353CC}">
              <c16:uniqueId val="{00000000-3B06-48FC-A5CE-1448E123CCAF}"/>
            </c:ext>
          </c:extLst>
        </c:ser>
        <c:dLbls>
          <c:showLegendKey val="0"/>
          <c:showVal val="0"/>
          <c:showCatName val="0"/>
          <c:showSerName val="0"/>
          <c:showPercent val="0"/>
          <c:showBubbleSize val="0"/>
        </c:dLbls>
        <c:smooth val="0"/>
        <c:axId val="859699776"/>
        <c:axId val="859705680"/>
      </c:lineChart>
      <c:catAx>
        <c:axId val="85969977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9705680"/>
        <c:crosses val="autoZero"/>
        <c:auto val="1"/>
        <c:lblAlgn val="ctr"/>
        <c:lblOffset val="100"/>
        <c:noMultiLvlLbl val="1"/>
      </c:catAx>
      <c:valAx>
        <c:axId val="85970568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9699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Electricity (kWh) versus CDD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40936770870039169"/>
                  <c:y val="-0.1596568306806074"/>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rendlineLbl>
          </c:trendline>
          <c:xVal>
            <c:numRef>
              <c:f>'4_Utility Data'!$F$15:$F$99</c:f>
              <c:numCache>
                <c:formatCode>#,##0_);[Red]\(#,##0\)</c:formatCode>
                <c:ptCount val="85"/>
              </c:numCache>
            </c:numRef>
          </c:xVal>
          <c:yVal>
            <c:numRef>
              <c:f>'4_Utility Data'!$N$15:$N$99</c:f>
              <c:numCache>
                <c:formatCode>#,##0</c:formatCode>
                <c:ptCount val="85"/>
              </c:numCache>
            </c:numRef>
          </c:yVal>
          <c:smooth val="0"/>
          <c:extLst>
            <c:ext xmlns:c16="http://schemas.microsoft.com/office/drawing/2014/chart" uri="{C3380CC4-5D6E-409C-BE32-E72D297353CC}">
              <c16:uniqueId val="{00000000-C81C-4A2B-A335-3BB7EF73583A}"/>
            </c:ext>
          </c:extLst>
        </c:ser>
        <c:dLbls>
          <c:showLegendKey val="0"/>
          <c:showVal val="0"/>
          <c:showCatName val="0"/>
          <c:showSerName val="0"/>
          <c:showPercent val="0"/>
          <c:showBubbleSize val="0"/>
        </c:dLbls>
        <c:axId val="928253648"/>
        <c:axId val="928250040"/>
      </c:scatterChart>
      <c:valAx>
        <c:axId val="928253648"/>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28250040"/>
        <c:crosses val="autoZero"/>
        <c:crossBetween val="midCat"/>
      </c:valAx>
      <c:valAx>
        <c:axId val="928250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282536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Total MMBTU versus Bus Production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50138278968631633"/>
                  <c:y val="-0.27610475035651866"/>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'4_Utility Data'!$P$15:$P$98</c:f>
              <c:numCache>
                <c:formatCode>#,##0_);[Red]\(#,##0\)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xVal>
          <c:yVal>
            <c:numRef>
              <c:f>'4_Utility Data'!$J$15:$J$98</c:f>
              <c:numCache>
                <c:formatCode>#,##0_);[Red]\(#,##0\)</c:formatCode>
                <c:ptCount val="84"/>
              </c:numCache>
            </c:numRef>
          </c:yVal>
          <c:smooth val="0"/>
          <c:extLst>
            <c:ext xmlns:c16="http://schemas.microsoft.com/office/drawing/2014/chart" uri="{C3380CC4-5D6E-409C-BE32-E72D297353CC}">
              <c16:uniqueId val="{00000000-4D01-4C83-94EF-73385BECE89B}"/>
            </c:ext>
          </c:extLst>
        </c:ser>
        <c:dLbls>
          <c:showLegendKey val="0"/>
          <c:showVal val="0"/>
          <c:showCatName val="0"/>
          <c:showSerName val="0"/>
          <c:showPercent val="0"/>
          <c:showBubbleSize val="0"/>
        </c:dLbls>
        <c:axId val="802350768"/>
        <c:axId val="802341912"/>
      </c:scatterChart>
      <c:valAx>
        <c:axId val="802350768"/>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02341912"/>
        <c:crosses val="autoZero"/>
        <c:crossBetween val="midCat"/>
      </c:valAx>
      <c:valAx>
        <c:axId val="80234191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023507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n-US" sz="1800" b="1">
                <a:solidFill>
                  <a:schemeClr val="tx1"/>
                </a:solidFill>
              </a:rPr>
              <a:t>SITE:  Energy Types IN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7975767552364306"/>
          <c:y val="0.23270100166050672"/>
          <c:w val="0.44475815250720901"/>
          <c:h val="0.7079824843323155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680-4B6B-BE21-4A6171BAB17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80-4B6B-BE21-4A6171BAB17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680-4B6B-BE21-4A6171BAB17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680-4B6B-BE21-4A6171BAB17E}"/>
              </c:ext>
            </c:extLst>
          </c:dPt>
          <c:dLbls>
            <c:dLbl>
              <c:idx val="0"/>
              <c:layout>
                <c:manualLayout>
                  <c:x val="-0.200854582937179"/>
                  <c:y val="6.8027210884353739E-3"/>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5971141064146125"/>
                      <c:h val="0.10156462585034014"/>
                    </c:manualLayout>
                  </c15:layout>
                </c:ext>
                <c:ext xmlns:c16="http://schemas.microsoft.com/office/drawing/2014/chart" uri="{C3380CC4-5D6E-409C-BE32-E72D297353CC}">
                  <c16:uniqueId val="{00000001-E680-4B6B-BE21-4A6171BAB17E}"/>
                </c:ext>
              </c:extLst>
            </c:dLbl>
            <c:dLbl>
              <c:idx val="1"/>
              <c:layout>
                <c:manualLayout>
                  <c:x val="8.9743574644394711E-2"/>
                  <c:y val="-2.721088435374151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80-4B6B-BE21-4A6171BAB17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'6_Two Key Pies'!$M$11:$M$14</c:f>
              <c:strCache>
                <c:ptCount val="4"/>
                <c:pt idx="0">
                  <c:v>Liquid Propane</c:v>
                </c:pt>
                <c:pt idx="1">
                  <c:v>Diesel Fuel</c:v>
                </c:pt>
                <c:pt idx="2">
                  <c:v>Electricity</c:v>
                </c:pt>
                <c:pt idx="3">
                  <c:v>Natural Gas</c:v>
                </c:pt>
              </c:strCache>
            </c:strRef>
          </c:cat>
          <c:val>
            <c:numRef>
              <c:f>'6_Two Key Pies'!$O$11:$O$14</c:f>
              <c:numCache>
                <c:formatCode>0.00%</c:formatCode>
                <c:ptCount val="4"/>
                <c:pt idx="0">
                  <c:v>1.0345090437869565E-2</c:v>
                </c:pt>
                <c:pt idx="1">
                  <c:v>1.4156439546558352E-2</c:v>
                </c:pt>
                <c:pt idx="2">
                  <c:v>0.44556486008718915</c:v>
                </c:pt>
                <c:pt idx="3">
                  <c:v>0.5299336099283829</c:v>
                </c:pt>
              </c:numCache>
            </c:numRef>
          </c:val>
          <c:extLst>
            <c:ext xmlns:c16="http://schemas.microsoft.com/office/drawing/2014/chart" uri="{C3380CC4-5D6E-409C-BE32-E72D297353CC}">
              <c16:uniqueId val="{00000009-2103-4D1B-BD52-9976807A1525}"/>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jp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6</xdr:col>
      <xdr:colOff>9525</xdr:colOff>
      <xdr:row>5</xdr:row>
      <xdr:rowOff>285749</xdr:rowOff>
    </xdr:from>
    <xdr:to>
      <xdr:col>34</xdr:col>
      <xdr:colOff>163566</xdr:colOff>
      <xdr:row>39</xdr:row>
      <xdr:rowOff>170602</xdr:rowOff>
    </xdr:to>
    <xdr:pic>
      <xdr:nvPicPr>
        <xdr:cNvPr id="3" name="Picture 2">
          <a:extLst>
            <a:ext uri="{FF2B5EF4-FFF2-40B4-BE49-F238E27FC236}">
              <a16:creationId xmlns:a16="http://schemas.microsoft.com/office/drawing/2014/main" id="{74A5692A-ABDF-4598-A914-328EBBE947DB}"/>
            </a:ext>
          </a:extLst>
        </xdr:cNvPr>
        <xdr:cNvPicPr>
          <a:picLocks noChangeAspect="1"/>
        </xdr:cNvPicPr>
      </xdr:nvPicPr>
      <xdr:blipFill>
        <a:blip xmlns:r="http://schemas.openxmlformats.org/officeDocument/2006/relationships" r:embed="rId1"/>
        <a:stretch>
          <a:fillRect/>
        </a:stretch>
      </xdr:blipFill>
      <xdr:spPr>
        <a:xfrm>
          <a:off x="1552575" y="1790699"/>
          <a:ext cx="7354941" cy="6152303"/>
        </a:xfrm>
        <a:prstGeom prst="rect">
          <a:avLst/>
        </a:prstGeom>
      </xdr:spPr>
    </xdr:pic>
    <xdr:clientData/>
  </xdr:twoCellAnchor>
  <xdr:twoCellAnchor>
    <xdr:from>
      <xdr:col>6</xdr:col>
      <xdr:colOff>133350</xdr:colOff>
      <xdr:row>16</xdr:row>
      <xdr:rowOff>133350</xdr:rowOff>
    </xdr:from>
    <xdr:to>
      <xdr:col>34</xdr:col>
      <xdr:colOff>66675</xdr:colOff>
      <xdr:row>40</xdr:row>
      <xdr:rowOff>95250</xdr:rowOff>
    </xdr:to>
    <xdr:sp macro="" textlink="">
      <xdr:nvSpPr>
        <xdr:cNvPr id="2" name="Frame 1">
          <a:extLst>
            <a:ext uri="{FF2B5EF4-FFF2-40B4-BE49-F238E27FC236}">
              <a16:creationId xmlns:a16="http://schemas.microsoft.com/office/drawing/2014/main" id="{B39BD436-09E7-4837-B18C-5B46ED47563D}"/>
            </a:ext>
          </a:extLst>
        </xdr:cNvPr>
        <xdr:cNvSpPr/>
      </xdr:nvSpPr>
      <xdr:spPr>
        <a:xfrm>
          <a:off x="1676400" y="3743325"/>
          <a:ext cx="7134225" cy="4305300"/>
        </a:xfrm>
        <a:prstGeom prst="frame">
          <a:avLst>
            <a:gd name="adj1" fmla="val 259"/>
          </a:avLst>
        </a:prstGeom>
        <a:solidFill>
          <a:srgbClr val="00FF99"/>
        </a:solid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23</xdr:col>
      <xdr:colOff>238126</xdr:colOff>
      <xdr:row>17</xdr:row>
      <xdr:rowOff>123825</xdr:rowOff>
    </xdr:from>
    <xdr:to>
      <xdr:col>25</xdr:col>
      <xdr:colOff>257175</xdr:colOff>
      <xdr:row>18</xdr:row>
      <xdr:rowOff>47625</xdr:rowOff>
    </xdr:to>
    <xdr:cxnSp macro="">
      <xdr:nvCxnSpPr>
        <xdr:cNvPr id="5" name="Straight Arrow Connector 4">
          <a:extLst>
            <a:ext uri="{FF2B5EF4-FFF2-40B4-BE49-F238E27FC236}">
              <a16:creationId xmlns:a16="http://schemas.microsoft.com/office/drawing/2014/main" id="{AE35225D-5847-4E56-9130-E63ABDD9CCA0}"/>
            </a:ext>
          </a:extLst>
        </xdr:cNvPr>
        <xdr:cNvCxnSpPr/>
      </xdr:nvCxnSpPr>
      <xdr:spPr>
        <a:xfrm flipH="1">
          <a:off x="5924551" y="3800475"/>
          <a:ext cx="609599" cy="104775"/>
        </a:xfrm>
        <a:prstGeom prst="straightConnector1">
          <a:avLst/>
        </a:prstGeom>
        <a:ln w="57150">
          <a:solidFill>
            <a:srgbClr val="00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57150</xdr:colOff>
      <xdr:row>12</xdr:row>
      <xdr:rowOff>38100</xdr:rowOff>
    </xdr:from>
    <xdr:to>
      <xdr:col>53</xdr:col>
      <xdr:colOff>207646</xdr:colOff>
      <xdr:row>32</xdr:row>
      <xdr:rowOff>104775</xdr:rowOff>
    </xdr:to>
    <xdr:pic>
      <xdr:nvPicPr>
        <xdr:cNvPr id="6" name="Picture 5">
          <a:extLst>
            <a:ext uri="{FF2B5EF4-FFF2-40B4-BE49-F238E27FC236}">
              <a16:creationId xmlns:a16="http://schemas.microsoft.com/office/drawing/2014/main" id="{087AE126-6832-4F08-A523-DBA0223FF0E9}"/>
            </a:ext>
          </a:extLst>
        </xdr:cNvPr>
        <xdr:cNvPicPr>
          <a:picLocks noChangeAspect="1"/>
        </xdr:cNvPicPr>
      </xdr:nvPicPr>
      <xdr:blipFill>
        <a:blip xmlns:r="http://schemas.openxmlformats.org/officeDocument/2006/relationships" r:embed="rId2"/>
        <a:stretch>
          <a:fillRect/>
        </a:stretch>
      </xdr:blipFill>
      <xdr:spPr>
        <a:xfrm>
          <a:off x="9944100" y="2924175"/>
          <a:ext cx="4351021" cy="36861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638175</xdr:colOff>
      <xdr:row>7</xdr:row>
      <xdr:rowOff>0</xdr:rowOff>
    </xdr:from>
    <xdr:to>
      <xdr:col>14</xdr:col>
      <xdr:colOff>9525</xdr:colOff>
      <xdr:row>7</xdr:row>
      <xdr:rowOff>9525</xdr:rowOff>
    </xdr:to>
    <xdr:cxnSp macro="">
      <xdr:nvCxnSpPr>
        <xdr:cNvPr id="4" name="Straight Arrow Connector 3">
          <a:extLst>
            <a:ext uri="{FF2B5EF4-FFF2-40B4-BE49-F238E27FC236}">
              <a16:creationId xmlns:a16="http://schemas.microsoft.com/office/drawing/2014/main" id="{3665B652-5CF5-4D17-AA72-6AD148378E05}"/>
            </a:ext>
          </a:extLst>
        </xdr:cNvPr>
        <xdr:cNvCxnSpPr/>
      </xdr:nvCxnSpPr>
      <xdr:spPr>
        <a:xfrm flipV="1">
          <a:off x="3752850" y="1714500"/>
          <a:ext cx="4552950" cy="9525"/>
        </a:xfrm>
        <a:prstGeom prst="straightConnector1">
          <a:avLst/>
        </a:prstGeom>
        <a:ln w="571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638175</xdr:colOff>
      <xdr:row>10</xdr:row>
      <xdr:rowOff>219075</xdr:rowOff>
    </xdr:from>
    <xdr:to>
      <xdr:col>13</xdr:col>
      <xdr:colOff>638175</xdr:colOff>
      <xdr:row>25</xdr:row>
      <xdr:rowOff>219075</xdr:rowOff>
    </xdr:to>
    <xdr:cxnSp macro="">
      <xdr:nvCxnSpPr>
        <xdr:cNvPr id="5" name="Straight Arrow Connector 4">
          <a:extLst>
            <a:ext uri="{FF2B5EF4-FFF2-40B4-BE49-F238E27FC236}">
              <a16:creationId xmlns:a16="http://schemas.microsoft.com/office/drawing/2014/main" id="{F3E4DCE8-CBB1-45E8-8206-933534555D95}"/>
            </a:ext>
          </a:extLst>
        </xdr:cNvPr>
        <xdr:cNvCxnSpPr/>
      </xdr:nvCxnSpPr>
      <xdr:spPr>
        <a:xfrm>
          <a:off x="3752850" y="2657475"/>
          <a:ext cx="4533900" cy="3648075"/>
        </a:xfrm>
        <a:prstGeom prst="straightConnector1">
          <a:avLst/>
        </a:prstGeom>
        <a:ln w="571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219076</xdr:colOff>
      <xdr:row>9</xdr:row>
      <xdr:rowOff>96836</xdr:rowOff>
    </xdr:from>
    <xdr:to>
      <xdr:col>22</xdr:col>
      <xdr:colOff>9526</xdr:colOff>
      <xdr:row>12</xdr:row>
      <xdr:rowOff>230186</xdr:rowOff>
    </xdr:to>
    <xdr:sp macro="" textlink="">
      <xdr:nvSpPr>
        <xdr:cNvPr id="16" name="Flowchart: Magnetic Disk 15">
          <a:extLst>
            <a:ext uri="{FF2B5EF4-FFF2-40B4-BE49-F238E27FC236}">
              <a16:creationId xmlns:a16="http://schemas.microsoft.com/office/drawing/2014/main" id="{13716C2E-3B0E-4538-8C2B-CFD01F313CFD}"/>
            </a:ext>
          </a:extLst>
        </xdr:cNvPr>
        <xdr:cNvSpPr/>
      </xdr:nvSpPr>
      <xdr:spPr>
        <a:xfrm>
          <a:off x="4676776" y="2259011"/>
          <a:ext cx="1028700" cy="847725"/>
        </a:xfrm>
        <a:prstGeom prst="flowChartMagneticDisk">
          <a:avLst/>
        </a:prstGeom>
        <a:solidFill>
          <a:schemeClr val="accent6">
            <a:lumMod val="75000"/>
          </a:schemeClr>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104775</xdr:colOff>
      <xdr:row>8</xdr:row>
      <xdr:rowOff>85725</xdr:rowOff>
    </xdr:from>
    <xdr:to>
      <xdr:col>45</xdr:col>
      <xdr:colOff>266700</xdr:colOff>
      <xdr:row>15</xdr:row>
      <xdr:rowOff>219075</xdr:rowOff>
    </xdr:to>
    <xdr:sp macro="" textlink="">
      <xdr:nvSpPr>
        <xdr:cNvPr id="17" name="Cube 16">
          <a:extLst>
            <a:ext uri="{FF2B5EF4-FFF2-40B4-BE49-F238E27FC236}">
              <a16:creationId xmlns:a16="http://schemas.microsoft.com/office/drawing/2014/main" id="{2AB198BA-A552-4DA6-A3C0-46C1695AB461}"/>
            </a:ext>
          </a:extLst>
        </xdr:cNvPr>
        <xdr:cNvSpPr/>
      </xdr:nvSpPr>
      <xdr:spPr>
        <a:xfrm>
          <a:off x="8772525" y="2009775"/>
          <a:ext cx="2924175" cy="1800225"/>
        </a:xfrm>
        <a:prstGeom prst="cube">
          <a:avLst/>
        </a:prstGeom>
        <a:solidFill>
          <a:schemeClr val="accent4">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57151</xdr:colOff>
      <xdr:row>10</xdr:row>
      <xdr:rowOff>9525</xdr:rowOff>
    </xdr:from>
    <xdr:to>
      <xdr:col>31</xdr:col>
      <xdr:colOff>38100</xdr:colOff>
      <xdr:row>13</xdr:row>
      <xdr:rowOff>200026</xdr:rowOff>
    </xdr:to>
    <xdr:sp macro="" textlink="">
      <xdr:nvSpPr>
        <xdr:cNvPr id="19" name="Cube 18">
          <a:extLst>
            <a:ext uri="{FF2B5EF4-FFF2-40B4-BE49-F238E27FC236}">
              <a16:creationId xmlns:a16="http://schemas.microsoft.com/office/drawing/2014/main" id="{449729BA-2913-430C-84EC-C2F985223C1B}"/>
            </a:ext>
          </a:extLst>
        </xdr:cNvPr>
        <xdr:cNvSpPr/>
      </xdr:nvSpPr>
      <xdr:spPr>
        <a:xfrm>
          <a:off x="6496051" y="2409825"/>
          <a:ext cx="1466849" cy="904876"/>
        </a:xfrm>
        <a:prstGeom prst="cube">
          <a:avLst/>
        </a:prstGeom>
        <a:solidFill>
          <a:schemeClr val="accent6">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171448</xdr:colOff>
      <xdr:row>18</xdr:row>
      <xdr:rowOff>219075</xdr:rowOff>
    </xdr:from>
    <xdr:to>
      <xdr:col>34</xdr:col>
      <xdr:colOff>209550</xdr:colOff>
      <xdr:row>21</xdr:row>
      <xdr:rowOff>209548</xdr:rowOff>
    </xdr:to>
    <xdr:sp macro="" textlink="">
      <xdr:nvSpPr>
        <xdr:cNvPr id="20" name="Cube 19">
          <a:extLst>
            <a:ext uri="{FF2B5EF4-FFF2-40B4-BE49-F238E27FC236}">
              <a16:creationId xmlns:a16="http://schemas.microsoft.com/office/drawing/2014/main" id="{B9EE75DD-13D8-4E44-9E01-32F059D367E1}"/>
            </a:ext>
          </a:extLst>
        </xdr:cNvPr>
        <xdr:cNvSpPr/>
      </xdr:nvSpPr>
      <xdr:spPr>
        <a:xfrm>
          <a:off x="8096248" y="4524375"/>
          <a:ext cx="1771652" cy="704848"/>
        </a:xfrm>
        <a:prstGeom prst="cube">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tx1"/>
            </a:solidFill>
          </a:endParaRPr>
        </a:p>
      </xdr:txBody>
    </xdr:sp>
    <xdr:clientData/>
  </xdr:twoCellAnchor>
  <xdr:twoCellAnchor>
    <xdr:from>
      <xdr:col>24</xdr:col>
      <xdr:colOff>190499</xdr:colOff>
      <xdr:row>12</xdr:row>
      <xdr:rowOff>123825</xdr:rowOff>
    </xdr:from>
    <xdr:to>
      <xdr:col>26</xdr:col>
      <xdr:colOff>209551</xdr:colOff>
      <xdr:row>14</xdr:row>
      <xdr:rowOff>238124</xdr:rowOff>
    </xdr:to>
    <xdr:sp macro="" textlink="">
      <xdr:nvSpPr>
        <xdr:cNvPr id="21" name="Cube 20">
          <a:extLst>
            <a:ext uri="{FF2B5EF4-FFF2-40B4-BE49-F238E27FC236}">
              <a16:creationId xmlns:a16="http://schemas.microsoft.com/office/drawing/2014/main" id="{71C0BDA8-B39D-4648-B59E-11FFAC772433}"/>
            </a:ext>
          </a:extLst>
        </xdr:cNvPr>
        <xdr:cNvSpPr/>
      </xdr:nvSpPr>
      <xdr:spPr>
        <a:xfrm>
          <a:off x="6381749" y="3000375"/>
          <a:ext cx="514352" cy="590549"/>
        </a:xfrm>
        <a:prstGeom prst="cube">
          <a:avLst/>
        </a:prstGeom>
        <a:solidFill>
          <a:srgbClr val="00FF9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57148</xdr:colOff>
      <xdr:row>18</xdr:row>
      <xdr:rowOff>171450</xdr:rowOff>
    </xdr:from>
    <xdr:to>
      <xdr:col>22</xdr:col>
      <xdr:colOff>161926</xdr:colOff>
      <xdr:row>21</xdr:row>
      <xdr:rowOff>219074</xdr:rowOff>
    </xdr:to>
    <xdr:sp macro="" textlink="">
      <xdr:nvSpPr>
        <xdr:cNvPr id="22" name="Cube 21">
          <a:extLst>
            <a:ext uri="{FF2B5EF4-FFF2-40B4-BE49-F238E27FC236}">
              <a16:creationId xmlns:a16="http://schemas.microsoft.com/office/drawing/2014/main" id="{2DAA2C1A-1937-4698-9AB8-EBC0679C5A31}"/>
            </a:ext>
          </a:extLst>
        </xdr:cNvPr>
        <xdr:cNvSpPr/>
      </xdr:nvSpPr>
      <xdr:spPr>
        <a:xfrm>
          <a:off x="4762498" y="4476750"/>
          <a:ext cx="1095378" cy="761999"/>
        </a:xfrm>
        <a:prstGeom prst="cub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tx1"/>
            </a:solidFill>
          </a:endParaRPr>
        </a:p>
      </xdr:txBody>
    </xdr:sp>
    <xdr:clientData/>
  </xdr:twoCellAnchor>
  <xdr:twoCellAnchor>
    <xdr:from>
      <xdr:col>29</xdr:col>
      <xdr:colOff>142878</xdr:colOff>
      <xdr:row>28</xdr:row>
      <xdr:rowOff>142878</xdr:rowOff>
    </xdr:from>
    <xdr:to>
      <xdr:col>32</xdr:col>
      <xdr:colOff>219075</xdr:colOff>
      <xdr:row>30</xdr:row>
      <xdr:rowOff>228601</xdr:rowOff>
    </xdr:to>
    <xdr:sp macro="" textlink="">
      <xdr:nvSpPr>
        <xdr:cNvPr id="23" name="Flowchart: Manual Operation 22">
          <a:extLst>
            <a:ext uri="{FF2B5EF4-FFF2-40B4-BE49-F238E27FC236}">
              <a16:creationId xmlns:a16="http://schemas.microsoft.com/office/drawing/2014/main" id="{CCAC06BE-CD8B-454F-9239-FFA693EBB7BE}"/>
            </a:ext>
          </a:extLst>
        </xdr:cNvPr>
        <xdr:cNvSpPr/>
      </xdr:nvSpPr>
      <xdr:spPr>
        <a:xfrm rot="16200000">
          <a:off x="7700965" y="6700841"/>
          <a:ext cx="561973" cy="819147"/>
        </a:xfrm>
        <a:prstGeom prst="flowChartManualOperation">
          <a:avLst/>
        </a:prstGeom>
        <a:solidFill>
          <a:schemeClr val="accent2">
            <a:lumMod val="40000"/>
            <a:lumOff val="60000"/>
          </a:schemeClr>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228600</xdr:colOff>
      <xdr:row>28</xdr:row>
      <xdr:rowOff>161925</xdr:rowOff>
    </xdr:from>
    <xdr:to>
      <xdr:col>39</xdr:col>
      <xdr:colOff>152400</xdr:colOff>
      <xdr:row>30</xdr:row>
      <xdr:rowOff>190500</xdr:rowOff>
    </xdr:to>
    <xdr:sp macro="" textlink="">
      <xdr:nvSpPr>
        <xdr:cNvPr id="24" name="Cube 23">
          <a:extLst>
            <a:ext uri="{FF2B5EF4-FFF2-40B4-BE49-F238E27FC236}">
              <a16:creationId xmlns:a16="http://schemas.microsoft.com/office/drawing/2014/main" id="{6B69A75D-AA76-4F02-B1A4-7BF4DDDC46D1}"/>
            </a:ext>
          </a:extLst>
        </xdr:cNvPr>
        <xdr:cNvSpPr/>
      </xdr:nvSpPr>
      <xdr:spPr>
        <a:xfrm>
          <a:off x="9144000" y="6848475"/>
          <a:ext cx="914400" cy="504825"/>
        </a:xfrm>
        <a:prstGeom prst="cube">
          <a:avLst/>
        </a:prstGeom>
        <a:solidFill>
          <a:srgbClr val="FF99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0</xdr:colOff>
      <xdr:row>7</xdr:row>
      <xdr:rowOff>133350</xdr:rowOff>
    </xdr:from>
    <xdr:to>
      <xdr:col>19</xdr:col>
      <xdr:colOff>261939</xdr:colOff>
      <xdr:row>9</xdr:row>
      <xdr:rowOff>96836</xdr:rowOff>
    </xdr:to>
    <xdr:cxnSp macro="">
      <xdr:nvCxnSpPr>
        <xdr:cNvPr id="3" name="Connector: Elbow 2">
          <a:extLst>
            <a:ext uri="{FF2B5EF4-FFF2-40B4-BE49-F238E27FC236}">
              <a16:creationId xmlns:a16="http://schemas.microsoft.com/office/drawing/2014/main" id="{EA1BE2D0-1F4D-4EA8-8FC6-8A1E40E5F5C7}"/>
            </a:ext>
          </a:extLst>
        </xdr:cNvPr>
        <xdr:cNvCxnSpPr>
          <a:endCxn id="16" idx="1"/>
        </xdr:cNvCxnSpPr>
      </xdr:nvCxnSpPr>
      <xdr:spPr>
        <a:xfrm>
          <a:off x="3705225" y="2000250"/>
          <a:ext cx="1147764" cy="439736"/>
        </a:xfrm>
        <a:prstGeom prst="bentConnector2">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9526</xdr:colOff>
      <xdr:row>9</xdr:row>
      <xdr:rowOff>38100</xdr:rowOff>
    </xdr:from>
    <xdr:to>
      <xdr:col>35</xdr:col>
      <xdr:colOff>85725</xdr:colOff>
      <xdr:row>11</xdr:row>
      <xdr:rowOff>44449</xdr:rowOff>
    </xdr:to>
    <xdr:cxnSp macro="">
      <xdr:nvCxnSpPr>
        <xdr:cNvPr id="25" name="Connector: Elbow 24">
          <a:extLst>
            <a:ext uri="{FF2B5EF4-FFF2-40B4-BE49-F238E27FC236}">
              <a16:creationId xmlns:a16="http://schemas.microsoft.com/office/drawing/2014/main" id="{E1E6A378-8BD7-44F3-BE72-1AA8764501AF}"/>
            </a:ext>
          </a:extLst>
        </xdr:cNvPr>
        <xdr:cNvCxnSpPr>
          <a:stCxn id="16" idx="4"/>
        </xdr:cNvCxnSpPr>
      </xdr:nvCxnSpPr>
      <xdr:spPr>
        <a:xfrm flipV="1">
          <a:off x="5705476" y="2200275"/>
          <a:ext cx="3295649" cy="482599"/>
        </a:xfrm>
        <a:prstGeom prst="bentConnector3">
          <a:avLst>
            <a:gd name="adj1" fmla="val 14162"/>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57150</xdr:colOff>
      <xdr:row>7</xdr:row>
      <xdr:rowOff>152401</xdr:rowOff>
    </xdr:from>
    <xdr:to>
      <xdr:col>48</xdr:col>
      <xdr:colOff>19050</xdr:colOff>
      <xdr:row>9</xdr:row>
      <xdr:rowOff>66675</xdr:rowOff>
    </xdr:to>
    <xdr:cxnSp macro="">
      <xdr:nvCxnSpPr>
        <xdr:cNvPr id="26" name="Connector: Elbow 25">
          <a:extLst>
            <a:ext uri="{FF2B5EF4-FFF2-40B4-BE49-F238E27FC236}">
              <a16:creationId xmlns:a16="http://schemas.microsoft.com/office/drawing/2014/main" id="{B7CC03BE-FAFF-4C73-B534-5DFD3B460003}"/>
            </a:ext>
          </a:extLst>
        </xdr:cNvPr>
        <xdr:cNvCxnSpPr/>
      </xdr:nvCxnSpPr>
      <xdr:spPr>
        <a:xfrm flipV="1">
          <a:off x="11487150" y="1838326"/>
          <a:ext cx="790575" cy="390524"/>
        </a:xfrm>
        <a:prstGeom prst="bentConnector3">
          <a:avLst>
            <a:gd name="adj1" fmla="val 50000"/>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7</xdr:row>
      <xdr:rowOff>133351</xdr:rowOff>
    </xdr:from>
    <xdr:to>
      <xdr:col>15</xdr:col>
      <xdr:colOff>9525</xdr:colOff>
      <xdr:row>7</xdr:row>
      <xdr:rowOff>142875</xdr:rowOff>
    </xdr:to>
    <xdr:cxnSp macro="">
      <xdr:nvCxnSpPr>
        <xdr:cNvPr id="29" name="Straight Arrow Connector 28">
          <a:extLst>
            <a:ext uri="{FF2B5EF4-FFF2-40B4-BE49-F238E27FC236}">
              <a16:creationId xmlns:a16="http://schemas.microsoft.com/office/drawing/2014/main" id="{9B82C619-334F-458C-932E-A4FF4E63ADF4}"/>
            </a:ext>
          </a:extLst>
        </xdr:cNvPr>
        <xdr:cNvCxnSpPr/>
      </xdr:nvCxnSpPr>
      <xdr:spPr>
        <a:xfrm flipV="1">
          <a:off x="2657475" y="2000251"/>
          <a:ext cx="676275" cy="9524"/>
        </a:xfrm>
        <a:prstGeom prst="straightConnector1">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199232</xdr:colOff>
      <xdr:row>20</xdr:row>
      <xdr:rowOff>219075</xdr:rowOff>
    </xdr:from>
    <xdr:to>
      <xdr:col>28</xdr:col>
      <xdr:colOff>38100</xdr:colOff>
      <xdr:row>22</xdr:row>
      <xdr:rowOff>181771</xdr:rowOff>
    </xdr:to>
    <xdr:sp macro="" textlink="">
      <xdr:nvSpPr>
        <xdr:cNvPr id="18" name="Can 2">
          <a:extLst>
            <a:ext uri="{FF2B5EF4-FFF2-40B4-BE49-F238E27FC236}">
              <a16:creationId xmlns:a16="http://schemas.microsoft.com/office/drawing/2014/main" id="{D4AA6A06-1D78-4DAF-91DE-F2D90EBA7962}"/>
            </a:ext>
          </a:extLst>
        </xdr:cNvPr>
        <xdr:cNvSpPr/>
      </xdr:nvSpPr>
      <xdr:spPr>
        <a:xfrm>
          <a:off x="7628732" y="5000625"/>
          <a:ext cx="581818" cy="438946"/>
        </a:xfrm>
        <a:prstGeom prst="can">
          <a:avLst>
            <a:gd name="adj" fmla="val 33065"/>
          </a:avLst>
        </a:prstGeom>
        <a:solidFill>
          <a:srgbClr val="00B0F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180974</xdr:colOff>
      <xdr:row>22</xdr:row>
      <xdr:rowOff>219075</xdr:rowOff>
    </xdr:from>
    <xdr:to>
      <xdr:col>44</xdr:col>
      <xdr:colOff>266699</xdr:colOff>
      <xdr:row>25</xdr:row>
      <xdr:rowOff>200025</xdr:rowOff>
    </xdr:to>
    <xdr:sp macro="" textlink="">
      <xdr:nvSpPr>
        <xdr:cNvPr id="33" name="Cube 32">
          <a:extLst>
            <a:ext uri="{FF2B5EF4-FFF2-40B4-BE49-F238E27FC236}">
              <a16:creationId xmlns:a16="http://schemas.microsoft.com/office/drawing/2014/main" id="{7739E0EF-8BD8-4E82-9F6C-62A35FC22C98}"/>
            </a:ext>
          </a:extLst>
        </xdr:cNvPr>
        <xdr:cNvSpPr/>
      </xdr:nvSpPr>
      <xdr:spPr>
        <a:xfrm>
          <a:off x="10887074" y="5657850"/>
          <a:ext cx="1266825" cy="695325"/>
        </a:xfrm>
        <a:prstGeom prst="cube">
          <a:avLst/>
        </a:prstGeom>
        <a:solidFill>
          <a:srgbClr val="CC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219076</xdr:colOff>
      <xdr:row>9</xdr:row>
      <xdr:rowOff>96836</xdr:rowOff>
    </xdr:from>
    <xdr:to>
      <xdr:col>22</xdr:col>
      <xdr:colOff>9526</xdr:colOff>
      <xdr:row>12</xdr:row>
      <xdr:rowOff>230186</xdr:rowOff>
    </xdr:to>
    <xdr:sp macro="" textlink="">
      <xdr:nvSpPr>
        <xdr:cNvPr id="27" name="Flowchart: Magnetic Disk 26">
          <a:extLst>
            <a:ext uri="{FF2B5EF4-FFF2-40B4-BE49-F238E27FC236}">
              <a16:creationId xmlns:a16="http://schemas.microsoft.com/office/drawing/2014/main" id="{AD6F0D50-1C12-4DBE-82CE-390C8435A9D4}"/>
            </a:ext>
          </a:extLst>
        </xdr:cNvPr>
        <xdr:cNvSpPr/>
      </xdr:nvSpPr>
      <xdr:spPr>
        <a:xfrm>
          <a:off x="4219576" y="2439986"/>
          <a:ext cx="1266825" cy="847725"/>
        </a:xfrm>
        <a:prstGeom prst="flowChartMagneticDisk">
          <a:avLst/>
        </a:prstGeom>
        <a:solidFill>
          <a:schemeClr val="accent6">
            <a:lumMod val="75000"/>
          </a:schemeClr>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104775</xdr:colOff>
      <xdr:row>8</xdr:row>
      <xdr:rowOff>85725</xdr:rowOff>
    </xdr:from>
    <xdr:to>
      <xdr:col>45</xdr:col>
      <xdr:colOff>266700</xdr:colOff>
      <xdr:row>15</xdr:row>
      <xdr:rowOff>219075</xdr:rowOff>
    </xdr:to>
    <xdr:sp macro="" textlink="">
      <xdr:nvSpPr>
        <xdr:cNvPr id="28" name="Cube 27">
          <a:extLst>
            <a:ext uri="{FF2B5EF4-FFF2-40B4-BE49-F238E27FC236}">
              <a16:creationId xmlns:a16="http://schemas.microsoft.com/office/drawing/2014/main" id="{D3EA81AE-FD85-47BA-B947-E6C705AA9A21}"/>
            </a:ext>
          </a:extLst>
        </xdr:cNvPr>
        <xdr:cNvSpPr/>
      </xdr:nvSpPr>
      <xdr:spPr>
        <a:xfrm>
          <a:off x="9124950" y="2190750"/>
          <a:ext cx="3409950" cy="1800225"/>
        </a:xfrm>
        <a:prstGeom prst="cube">
          <a:avLst/>
        </a:prstGeom>
        <a:solidFill>
          <a:schemeClr val="accent4">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57151</xdr:colOff>
      <xdr:row>10</xdr:row>
      <xdr:rowOff>9525</xdr:rowOff>
    </xdr:from>
    <xdr:to>
      <xdr:col>31</xdr:col>
      <xdr:colOff>38100</xdr:colOff>
      <xdr:row>13</xdr:row>
      <xdr:rowOff>200026</xdr:rowOff>
    </xdr:to>
    <xdr:sp macro="" textlink="">
      <xdr:nvSpPr>
        <xdr:cNvPr id="30" name="Cube 29">
          <a:extLst>
            <a:ext uri="{FF2B5EF4-FFF2-40B4-BE49-F238E27FC236}">
              <a16:creationId xmlns:a16="http://schemas.microsoft.com/office/drawing/2014/main" id="{9148F6F0-7483-4A9B-ADEB-15B4FF00E9C4}"/>
            </a:ext>
          </a:extLst>
        </xdr:cNvPr>
        <xdr:cNvSpPr/>
      </xdr:nvSpPr>
      <xdr:spPr>
        <a:xfrm>
          <a:off x="6419851" y="2590800"/>
          <a:ext cx="1752599" cy="904876"/>
        </a:xfrm>
        <a:prstGeom prst="cube">
          <a:avLst/>
        </a:prstGeom>
        <a:solidFill>
          <a:schemeClr val="accent6">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171448</xdr:colOff>
      <xdr:row>18</xdr:row>
      <xdr:rowOff>219075</xdr:rowOff>
    </xdr:from>
    <xdr:to>
      <xdr:col>34</xdr:col>
      <xdr:colOff>209550</xdr:colOff>
      <xdr:row>21</xdr:row>
      <xdr:rowOff>209548</xdr:rowOff>
    </xdr:to>
    <xdr:sp macro="" textlink="">
      <xdr:nvSpPr>
        <xdr:cNvPr id="31" name="Cube 30">
          <a:extLst>
            <a:ext uri="{FF2B5EF4-FFF2-40B4-BE49-F238E27FC236}">
              <a16:creationId xmlns:a16="http://schemas.microsoft.com/office/drawing/2014/main" id="{D3D4E3F5-FCBA-4C83-A3FA-01D3049BEBA5}"/>
            </a:ext>
          </a:extLst>
        </xdr:cNvPr>
        <xdr:cNvSpPr/>
      </xdr:nvSpPr>
      <xdr:spPr>
        <a:xfrm>
          <a:off x="7124698" y="4705350"/>
          <a:ext cx="2105027" cy="704848"/>
        </a:xfrm>
        <a:prstGeom prst="cube">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tx1"/>
            </a:solidFill>
          </a:endParaRPr>
        </a:p>
      </xdr:txBody>
    </xdr:sp>
    <xdr:clientData/>
  </xdr:twoCellAnchor>
  <xdr:twoCellAnchor>
    <xdr:from>
      <xdr:col>24</xdr:col>
      <xdr:colOff>190499</xdr:colOff>
      <xdr:row>12</xdr:row>
      <xdr:rowOff>123825</xdr:rowOff>
    </xdr:from>
    <xdr:to>
      <xdr:col>26</xdr:col>
      <xdr:colOff>209551</xdr:colOff>
      <xdr:row>14</xdr:row>
      <xdr:rowOff>238124</xdr:rowOff>
    </xdr:to>
    <xdr:sp macro="" textlink="">
      <xdr:nvSpPr>
        <xdr:cNvPr id="32" name="Cube 31">
          <a:extLst>
            <a:ext uri="{FF2B5EF4-FFF2-40B4-BE49-F238E27FC236}">
              <a16:creationId xmlns:a16="http://schemas.microsoft.com/office/drawing/2014/main" id="{871A2B7D-BDB4-4DE5-9C92-3DA8B748D5C5}"/>
            </a:ext>
          </a:extLst>
        </xdr:cNvPr>
        <xdr:cNvSpPr/>
      </xdr:nvSpPr>
      <xdr:spPr>
        <a:xfrm>
          <a:off x="6257924" y="3181350"/>
          <a:ext cx="609602" cy="590549"/>
        </a:xfrm>
        <a:prstGeom prst="cube">
          <a:avLst/>
        </a:prstGeom>
        <a:solidFill>
          <a:srgbClr val="00FF9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57148</xdr:colOff>
      <xdr:row>18</xdr:row>
      <xdr:rowOff>171450</xdr:rowOff>
    </xdr:from>
    <xdr:to>
      <xdr:col>22</xdr:col>
      <xdr:colOff>161926</xdr:colOff>
      <xdr:row>21</xdr:row>
      <xdr:rowOff>219074</xdr:rowOff>
    </xdr:to>
    <xdr:sp macro="" textlink="">
      <xdr:nvSpPr>
        <xdr:cNvPr id="34" name="Cube 33">
          <a:extLst>
            <a:ext uri="{FF2B5EF4-FFF2-40B4-BE49-F238E27FC236}">
              <a16:creationId xmlns:a16="http://schemas.microsoft.com/office/drawing/2014/main" id="{33FC7BBA-EC4A-421E-9CDE-FD47FB7BE788}"/>
            </a:ext>
          </a:extLst>
        </xdr:cNvPr>
        <xdr:cNvSpPr/>
      </xdr:nvSpPr>
      <xdr:spPr>
        <a:xfrm>
          <a:off x="4352923" y="4657725"/>
          <a:ext cx="1285878" cy="761999"/>
        </a:xfrm>
        <a:prstGeom prst="cube">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chemeClr val="tx1"/>
            </a:solidFill>
          </a:endParaRPr>
        </a:p>
      </xdr:txBody>
    </xdr:sp>
    <xdr:clientData/>
  </xdr:twoCellAnchor>
  <xdr:twoCellAnchor>
    <xdr:from>
      <xdr:col>29</xdr:col>
      <xdr:colOff>142878</xdr:colOff>
      <xdr:row>28</xdr:row>
      <xdr:rowOff>142878</xdr:rowOff>
    </xdr:from>
    <xdr:to>
      <xdr:col>32</xdr:col>
      <xdr:colOff>219075</xdr:colOff>
      <xdr:row>30</xdr:row>
      <xdr:rowOff>228601</xdr:rowOff>
    </xdr:to>
    <xdr:sp macro="" textlink="">
      <xdr:nvSpPr>
        <xdr:cNvPr id="35" name="Flowchart: Manual Operation 34">
          <a:extLst>
            <a:ext uri="{FF2B5EF4-FFF2-40B4-BE49-F238E27FC236}">
              <a16:creationId xmlns:a16="http://schemas.microsoft.com/office/drawing/2014/main" id="{4AA4497E-458D-415D-BADE-23AFEA3A022C}"/>
            </a:ext>
          </a:extLst>
        </xdr:cNvPr>
        <xdr:cNvSpPr/>
      </xdr:nvSpPr>
      <xdr:spPr>
        <a:xfrm rot="16200000">
          <a:off x="7886702" y="6810379"/>
          <a:ext cx="561973" cy="962022"/>
        </a:xfrm>
        <a:prstGeom prst="flowChartManualOperation">
          <a:avLst/>
        </a:prstGeom>
        <a:solidFill>
          <a:schemeClr val="accent2">
            <a:lumMod val="40000"/>
            <a:lumOff val="60000"/>
          </a:schemeClr>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228600</xdr:colOff>
      <xdr:row>28</xdr:row>
      <xdr:rowOff>161925</xdr:rowOff>
    </xdr:from>
    <xdr:to>
      <xdr:col>39</xdr:col>
      <xdr:colOff>152400</xdr:colOff>
      <xdr:row>30</xdr:row>
      <xdr:rowOff>190500</xdr:rowOff>
    </xdr:to>
    <xdr:sp macro="" textlink="">
      <xdr:nvSpPr>
        <xdr:cNvPr id="36" name="Cube 35">
          <a:extLst>
            <a:ext uri="{FF2B5EF4-FFF2-40B4-BE49-F238E27FC236}">
              <a16:creationId xmlns:a16="http://schemas.microsoft.com/office/drawing/2014/main" id="{5F8FEA18-266D-42F7-B353-E8A2D36C4631}"/>
            </a:ext>
          </a:extLst>
        </xdr:cNvPr>
        <xdr:cNvSpPr/>
      </xdr:nvSpPr>
      <xdr:spPr>
        <a:xfrm>
          <a:off x="9544050" y="7029450"/>
          <a:ext cx="1104900" cy="504825"/>
        </a:xfrm>
        <a:prstGeom prst="cube">
          <a:avLst/>
        </a:prstGeom>
        <a:solidFill>
          <a:srgbClr val="FF99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9526</xdr:colOff>
      <xdr:row>9</xdr:row>
      <xdr:rowOff>38100</xdr:rowOff>
    </xdr:from>
    <xdr:to>
      <xdr:col>35</xdr:col>
      <xdr:colOff>85725</xdr:colOff>
      <xdr:row>11</xdr:row>
      <xdr:rowOff>44449</xdr:rowOff>
    </xdr:to>
    <xdr:cxnSp macro="">
      <xdr:nvCxnSpPr>
        <xdr:cNvPr id="38" name="Connector: Elbow 37">
          <a:extLst>
            <a:ext uri="{FF2B5EF4-FFF2-40B4-BE49-F238E27FC236}">
              <a16:creationId xmlns:a16="http://schemas.microsoft.com/office/drawing/2014/main" id="{A3BF03F7-7428-4041-B81B-61B74E58E425}"/>
            </a:ext>
          </a:extLst>
        </xdr:cNvPr>
        <xdr:cNvCxnSpPr>
          <a:stCxn id="27" idx="4"/>
        </xdr:cNvCxnSpPr>
      </xdr:nvCxnSpPr>
      <xdr:spPr>
        <a:xfrm flipV="1">
          <a:off x="5486401" y="2381250"/>
          <a:ext cx="3914774" cy="487361"/>
        </a:xfrm>
        <a:prstGeom prst="bentConnector3">
          <a:avLst>
            <a:gd name="adj1" fmla="val 14162"/>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57150</xdr:colOff>
      <xdr:row>7</xdr:row>
      <xdr:rowOff>133350</xdr:rowOff>
    </xdr:from>
    <xdr:to>
      <xdr:col>51</xdr:col>
      <xdr:colOff>247650</xdr:colOff>
      <xdr:row>9</xdr:row>
      <xdr:rowOff>66675</xdr:rowOff>
    </xdr:to>
    <xdr:cxnSp macro="">
      <xdr:nvCxnSpPr>
        <xdr:cNvPr id="39" name="Connector: Elbow 38">
          <a:extLst>
            <a:ext uri="{FF2B5EF4-FFF2-40B4-BE49-F238E27FC236}">
              <a16:creationId xmlns:a16="http://schemas.microsoft.com/office/drawing/2014/main" id="{7E272CA6-D069-46BA-9589-3B38DCB5125B}"/>
            </a:ext>
          </a:extLst>
        </xdr:cNvPr>
        <xdr:cNvCxnSpPr/>
      </xdr:nvCxnSpPr>
      <xdr:spPr>
        <a:xfrm flipV="1">
          <a:off x="12325350" y="2000250"/>
          <a:ext cx="1924050" cy="409575"/>
        </a:xfrm>
        <a:prstGeom prst="bentConnector3">
          <a:avLst>
            <a:gd name="adj1" fmla="val 50000"/>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7</xdr:row>
      <xdr:rowOff>133351</xdr:rowOff>
    </xdr:from>
    <xdr:to>
      <xdr:col>15</xdr:col>
      <xdr:colOff>9525</xdr:colOff>
      <xdr:row>7</xdr:row>
      <xdr:rowOff>142875</xdr:rowOff>
    </xdr:to>
    <xdr:cxnSp macro="">
      <xdr:nvCxnSpPr>
        <xdr:cNvPr id="40" name="Straight Arrow Connector 39">
          <a:extLst>
            <a:ext uri="{FF2B5EF4-FFF2-40B4-BE49-F238E27FC236}">
              <a16:creationId xmlns:a16="http://schemas.microsoft.com/office/drawing/2014/main" id="{0D6F2C80-E832-4C33-8338-43EA440B0AE1}"/>
            </a:ext>
          </a:extLst>
        </xdr:cNvPr>
        <xdr:cNvCxnSpPr/>
      </xdr:nvCxnSpPr>
      <xdr:spPr>
        <a:xfrm flipV="1">
          <a:off x="2657475" y="2000251"/>
          <a:ext cx="676275" cy="9524"/>
        </a:xfrm>
        <a:prstGeom prst="straightConnector1">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199232</xdr:colOff>
      <xdr:row>20</xdr:row>
      <xdr:rowOff>219075</xdr:rowOff>
    </xdr:from>
    <xdr:to>
      <xdr:col>28</xdr:col>
      <xdr:colOff>38100</xdr:colOff>
      <xdr:row>22</xdr:row>
      <xdr:rowOff>181771</xdr:rowOff>
    </xdr:to>
    <xdr:sp macro="" textlink="">
      <xdr:nvSpPr>
        <xdr:cNvPr id="41" name="Can 2">
          <a:extLst>
            <a:ext uri="{FF2B5EF4-FFF2-40B4-BE49-F238E27FC236}">
              <a16:creationId xmlns:a16="http://schemas.microsoft.com/office/drawing/2014/main" id="{EF5B7E66-EFFD-4C1D-8956-2E053EEC9A18}"/>
            </a:ext>
          </a:extLst>
        </xdr:cNvPr>
        <xdr:cNvSpPr/>
      </xdr:nvSpPr>
      <xdr:spPr>
        <a:xfrm>
          <a:off x="6561932" y="5181600"/>
          <a:ext cx="724693" cy="438946"/>
        </a:xfrm>
        <a:prstGeom prst="can">
          <a:avLst>
            <a:gd name="adj" fmla="val 33065"/>
          </a:avLst>
        </a:prstGeom>
        <a:solidFill>
          <a:srgbClr val="00B0F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180974</xdr:colOff>
      <xdr:row>22</xdr:row>
      <xdr:rowOff>219075</xdr:rowOff>
    </xdr:from>
    <xdr:to>
      <xdr:col>44</xdr:col>
      <xdr:colOff>266699</xdr:colOff>
      <xdr:row>25</xdr:row>
      <xdr:rowOff>200025</xdr:rowOff>
    </xdr:to>
    <xdr:sp macro="" textlink="">
      <xdr:nvSpPr>
        <xdr:cNvPr id="42" name="Cube 41">
          <a:extLst>
            <a:ext uri="{FF2B5EF4-FFF2-40B4-BE49-F238E27FC236}">
              <a16:creationId xmlns:a16="http://schemas.microsoft.com/office/drawing/2014/main" id="{14673F0D-6A27-4A86-8E6B-63D018278D38}"/>
            </a:ext>
          </a:extLst>
        </xdr:cNvPr>
        <xdr:cNvSpPr/>
      </xdr:nvSpPr>
      <xdr:spPr>
        <a:xfrm>
          <a:off x="10972799" y="5657850"/>
          <a:ext cx="1266825" cy="695325"/>
        </a:xfrm>
        <a:prstGeom prst="cube">
          <a:avLst/>
        </a:prstGeom>
        <a:solidFill>
          <a:srgbClr val="CC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44</xdr:col>
      <xdr:colOff>209550</xdr:colOff>
      <xdr:row>21</xdr:row>
      <xdr:rowOff>133351</xdr:rowOff>
    </xdr:from>
    <xdr:to>
      <xdr:col>53</xdr:col>
      <xdr:colOff>180975</xdr:colOff>
      <xdr:row>27</xdr:row>
      <xdr:rowOff>142875</xdr:rowOff>
    </xdr:to>
    <xdr:cxnSp macro="">
      <xdr:nvCxnSpPr>
        <xdr:cNvPr id="44" name="Straight Arrow Connector 43">
          <a:extLst>
            <a:ext uri="{FF2B5EF4-FFF2-40B4-BE49-F238E27FC236}">
              <a16:creationId xmlns:a16="http://schemas.microsoft.com/office/drawing/2014/main" id="{C44730B1-C437-4484-A4EA-3E43907D2325}"/>
            </a:ext>
          </a:extLst>
        </xdr:cNvPr>
        <xdr:cNvCxnSpPr/>
      </xdr:nvCxnSpPr>
      <xdr:spPr>
        <a:xfrm flipV="1">
          <a:off x="12182475" y="5543551"/>
          <a:ext cx="2514600" cy="1438274"/>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40</xdr:col>
      <xdr:colOff>1</xdr:colOff>
      <xdr:row>26</xdr:row>
      <xdr:rowOff>209658</xdr:rowOff>
    </xdr:from>
    <xdr:to>
      <xdr:col>41</xdr:col>
      <xdr:colOff>47626</xdr:colOff>
      <xdr:row>28</xdr:row>
      <xdr:rowOff>95249</xdr:rowOff>
    </xdr:to>
    <xdr:pic>
      <xdr:nvPicPr>
        <xdr:cNvPr id="45" name="Picture 44">
          <a:extLst>
            <a:ext uri="{FF2B5EF4-FFF2-40B4-BE49-F238E27FC236}">
              <a16:creationId xmlns:a16="http://schemas.microsoft.com/office/drawing/2014/main" id="{8407D8C8-B72F-4195-A4F1-E1550EE074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91826" y="6810483"/>
          <a:ext cx="342900" cy="361841"/>
        </a:xfrm>
        <a:prstGeom prst="rect">
          <a:avLst/>
        </a:prstGeom>
      </xdr:spPr>
    </xdr:pic>
    <xdr:clientData/>
  </xdr:twoCellAnchor>
  <xdr:twoCellAnchor>
    <xdr:from>
      <xdr:col>41</xdr:col>
      <xdr:colOff>47626</xdr:colOff>
      <xdr:row>27</xdr:row>
      <xdr:rowOff>114300</xdr:rowOff>
    </xdr:from>
    <xdr:to>
      <xdr:col>41</xdr:col>
      <xdr:colOff>257175</xdr:colOff>
      <xdr:row>27</xdr:row>
      <xdr:rowOff>152454</xdr:rowOff>
    </xdr:to>
    <xdr:cxnSp macro="">
      <xdr:nvCxnSpPr>
        <xdr:cNvPr id="49" name="Straight Arrow Connector 48">
          <a:extLst>
            <a:ext uri="{FF2B5EF4-FFF2-40B4-BE49-F238E27FC236}">
              <a16:creationId xmlns:a16="http://schemas.microsoft.com/office/drawing/2014/main" id="{24B04BCE-EC15-403B-9515-C6A56C95769C}"/>
            </a:ext>
          </a:extLst>
        </xdr:cNvPr>
        <xdr:cNvCxnSpPr>
          <a:cxnSpLocks/>
          <a:stCxn id="45" idx="3"/>
        </xdr:cNvCxnSpPr>
      </xdr:nvCxnSpPr>
      <xdr:spPr>
        <a:xfrm flipV="1">
          <a:off x="11134726" y="6953250"/>
          <a:ext cx="209549" cy="38154"/>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47</xdr:col>
      <xdr:colOff>95250</xdr:colOff>
      <xdr:row>25</xdr:row>
      <xdr:rowOff>93509</xdr:rowOff>
    </xdr:from>
    <xdr:to>
      <xdr:col>69</xdr:col>
      <xdr:colOff>75215</xdr:colOff>
      <xdr:row>44</xdr:row>
      <xdr:rowOff>161229</xdr:rowOff>
    </xdr:to>
    <xdr:pic>
      <xdr:nvPicPr>
        <xdr:cNvPr id="3" name="Picture 2">
          <a:extLst>
            <a:ext uri="{FF2B5EF4-FFF2-40B4-BE49-F238E27FC236}">
              <a16:creationId xmlns:a16="http://schemas.microsoft.com/office/drawing/2014/main" id="{A2A2DC26-38AA-4642-B79A-857E6357073B}"/>
            </a:ext>
          </a:extLst>
        </xdr:cNvPr>
        <xdr:cNvPicPr>
          <a:picLocks noChangeAspect="1"/>
        </xdr:cNvPicPr>
      </xdr:nvPicPr>
      <xdr:blipFill>
        <a:blip xmlns:r="http://schemas.openxmlformats.org/officeDocument/2006/relationships" r:embed="rId1"/>
        <a:stretch>
          <a:fillRect/>
        </a:stretch>
      </xdr:blipFill>
      <xdr:spPr>
        <a:xfrm>
          <a:off x="12096750" y="6275234"/>
          <a:ext cx="6218840" cy="4411120"/>
        </a:xfrm>
        <a:prstGeom prst="rect">
          <a:avLst/>
        </a:prstGeom>
      </xdr:spPr>
    </xdr:pic>
    <xdr:clientData/>
  </xdr:twoCellAnchor>
  <xdr:twoCellAnchor editAs="oneCell">
    <xdr:from>
      <xdr:col>47</xdr:col>
      <xdr:colOff>163027</xdr:colOff>
      <xdr:row>46</xdr:row>
      <xdr:rowOff>95249</xdr:rowOff>
    </xdr:from>
    <xdr:to>
      <xdr:col>71</xdr:col>
      <xdr:colOff>551124</xdr:colOff>
      <xdr:row>55</xdr:row>
      <xdr:rowOff>218739</xdr:rowOff>
    </xdr:to>
    <xdr:pic>
      <xdr:nvPicPr>
        <xdr:cNvPr id="4" name="Picture 3">
          <a:extLst>
            <a:ext uri="{FF2B5EF4-FFF2-40B4-BE49-F238E27FC236}">
              <a16:creationId xmlns:a16="http://schemas.microsoft.com/office/drawing/2014/main" id="{B94DDBA2-6ED1-4D9E-B4BC-A6ABE419418A}"/>
            </a:ext>
          </a:extLst>
        </xdr:cNvPr>
        <xdr:cNvPicPr>
          <a:picLocks noChangeAspect="1"/>
        </xdr:cNvPicPr>
      </xdr:nvPicPr>
      <xdr:blipFill>
        <a:blip xmlns:r="http://schemas.openxmlformats.org/officeDocument/2006/relationships" r:embed="rId2"/>
        <a:stretch>
          <a:fillRect/>
        </a:stretch>
      </xdr:blipFill>
      <xdr:spPr>
        <a:xfrm>
          <a:off x="12164527" y="11077574"/>
          <a:ext cx="7941422" cy="2038015"/>
        </a:xfrm>
        <a:prstGeom prst="rect">
          <a:avLst/>
        </a:prstGeom>
      </xdr:spPr>
    </xdr:pic>
    <xdr:clientData/>
  </xdr:twoCellAnchor>
  <xdr:twoCellAnchor editAs="oneCell">
    <xdr:from>
      <xdr:col>20</xdr:col>
      <xdr:colOff>28576</xdr:colOff>
      <xdr:row>25</xdr:row>
      <xdr:rowOff>57150</xdr:rowOff>
    </xdr:from>
    <xdr:to>
      <xdr:col>46</xdr:col>
      <xdr:colOff>189330</xdr:colOff>
      <xdr:row>43</xdr:row>
      <xdr:rowOff>95250</xdr:rowOff>
    </xdr:to>
    <xdr:pic>
      <xdr:nvPicPr>
        <xdr:cNvPr id="6" name="Picture 5" descr="Wiring Diagrams">
          <a:extLst>
            <a:ext uri="{FF2B5EF4-FFF2-40B4-BE49-F238E27FC236}">
              <a16:creationId xmlns:a16="http://schemas.microsoft.com/office/drawing/2014/main" id="{52F32857-A6F7-4869-9D5D-B3D4D40C8A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226" y="6200775"/>
          <a:ext cx="6675854"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57</xdr:row>
      <xdr:rowOff>47116</xdr:rowOff>
    </xdr:from>
    <xdr:to>
      <xdr:col>18</xdr:col>
      <xdr:colOff>57150</xdr:colOff>
      <xdr:row>82</xdr:row>
      <xdr:rowOff>153934</xdr:rowOff>
    </xdr:to>
    <xdr:pic>
      <xdr:nvPicPr>
        <xdr:cNvPr id="8" name="Picture 7">
          <a:extLst>
            <a:ext uri="{FF2B5EF4-FFF2-40B4-BE49-F238E27FC236}">
              <a16:creationId xmlns:a16="http://schemas.microsoft.com/office/drawing/2014/main" id="{87D99AFE-A106-436B-9049-6973F17FB728}"/>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4800" y="13477366"/>
          <a:ext cx="4629150" cy="5859918"/>
        </a:xfrm>
        <a:prstGeom prst="rect">
          <a:avLst/>
        </a:prstGeom>
      </xdr:spPr>
    </xdr:pic>
    <xdr:clientData/>
  </xdr:twoCellAnchor>
  <xdr:twoCellAnchor editAs="oneCell">
    <xdr:from>
      <xdr:col>21</xdr:col>
      <xdr:colOff>47343</xdr:colOff>
      <xdr:row>59</xdr:row>
      <xdr:rowOff>68301</xdr:rowOff>
    </xdr:from>
    <xdr:to>
      <xdr:col>51</xdr:col>
      <xdr:colOff>133350</xdr:colOff>
      <xdr:row>83</xdr:row>
      <xdr:rowOff>104379</xdr:rowOff>
    </xdr:to>
    <xdr:pic>
      <xdr:nvPicPr>
        <xdr:cNvPr id="10" name="Picture 9">
          <a:extLst>
            <a:ext uri="{FF2B5EF4-FFF2-40B4-BE49-F238E27FC236}">
              <a16:creationId xmlns:a16="http://schemas.microsoft.com/office/drawing/2014/main" id="{38082990-3352-4944-8091-34B6E11673C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495643" y="14212926"/>
          <a:ext cx="7667907" cy="5522478"/>
        </a:xfrm>
        <a:prstGeom prst="rect">
          <a:avLst/>
        </a:prstGeom>
      </xdr:spPr>
    </xdr:pic>
    <xdr:clientData/>
  </xdr:twoCellAnchor>
  <xdr:twoCellAnchor editAs="oneCell">
    <xdr:from>
      <xdr:col>1</xdr:col>
      <xdr:colOff>76200</xdr:colOff>
      <xdr:row>86</xdr:row>
      <xdr:rowOff>57150</xdr:rowOff>
    </xdr:from>
    <xdr:to>
      <xdr:col>49</xdr:col>
      <xdr:colOff>17100</xdr:colOff>
      <xdr:row>112</xdr:row>
      <xdr:rowOff>152400</xdr:rowOff>
    </xdr:to>
    <xdr:pic>
      <xdr:nvPicPr>
        <xdr:cNvPr id="12" name="Picture 11">
          <a:extLst>
            <a:ext uri="{FF2B5EF4-FFF2-40B4-BE49-F238E27FC236}">
              <a16:creationId xmlns:a16="http://schemas.microsoft.com/office/drawing/2014/main" id="{210C7211-DFF7-4A1B-8C95-770DAF7441A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33375" y="20116800"/>
          <a:ext cx="12371025" cy="5086350"/>
        </a:xfrm>
        <a:prstGeom prst="rect">
          <a:avLst/>
        </a:prstGeom>
      </xdr:spPr>
    </xdr:pic>
    <xdr:clientData/>
  </xdr:twoCellAnchor>
  <xdr:twoCellAnchor editAs="oneCell">
    <xdr:from>
      <xdr:col>32</xdr:col>
      <xdr:colOff>17207</xdr:colOff>
      <xdr:row>9</xdr:row>
      <xdr:rowOff>28574</xdr:rowOff>
    </xdr:from>
    <xdr:to>
      <xdr:col>45</xdr:col>
      <xdr:colOff>245492</xdr:colOff>
      <xdr:row>19</xdr:row>
      <xdr:rowOff>219075</xdr:rowOff>
    </xdr:to>
    <xdr:pic>
      <xdr:nvPicPr>
        <xdr:cNvPr id="15" name="Picture 14">
          <a:extLst>
            <a:ext uri="{FF2B5EF4-FFF2-40B4-BE49-F238E27FC236}">
              <a16:creationId xmlns:a16="http://schemas.microsoft.com/office/drawing/2014/main" id="{9FDF26DB-AC44-4BF8-A777-5689E4F4FBE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8189657" y="2514599"/>
          <a:ext cx="3485835" cy="2543176"/>
        </a:xfrm>
        <a:prstGeom prst="rect">
          <a:avLst/>
        </a:prstGeom>
      </xdr:spPr>
    </xdr:pic>
    <xdr:clientData/>
  </xdr:twoCellAnchor>
  <xdr:twoCellAnchor editAs="oneCell">
    <xdr:from>
      <xdr:col>16</xdr:col>
      <xdr:colOff>57150</xdr:colOff>
      <xdr:row>46</xdr:row>
      <xdr:rowOff>74856</xdr:rowOff>
    </xdr:from>
    <xdr:to>
      <xdr:col>27</xdr:col>
      <xdr:colOff>0</xdr:colOff>
      <xdr:row>54</xdr:row>
      <xdr:rowOff>170512</xdr:rowOff>
    </xdr:to>
    <xdr:pic>
      <xdr:nvPicPr>
        <xdr:cNvPr id="17" name="Picture 16">
          <a:extLst>
            <a:ext uri="{FF2B5EF4-FFF2-40B4-BE49-F238E27FC236}">
              <a16:creationId xmlns:a16="http://schemas.microsoft.com/office/drawing/2014/main" id="{045FDDB4-F7C2-45BA-9877-316616A1C1A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229100" y="11019081"/>
          <a:ext cx="2705100" cy="1829206"/>
        </a:xfrm>
        <a:prstGeom prst="rect">
          <a:avLst/>
        </a:prstGeom>
      </xdr:spPr>
    </xdr:pic>
    <xdr:clientData/>
  </xdr:twoCellAnchor>
  <xdr:twoCellAnchor editAs="oneCell">
    <xdr:from>
      <xdr:col>27</xdr:col>
      <xdr:colOff>238124</xdr:colOff>
      <xdr:row>46</xdr:row>
      <xdr:rowOff>76200</xdr:rowOff>
    </xdr:from>
    <xdr:to>
      <xdr:col>44</xdr:col>
      <xdr:colOff>19049</xdr:colOff>
      <xdr:row>55</xdr:row>
      <xdr:rowOff>143533</xdr:rowOff>
    </xdr:to>
    <xdr:pic>
      <xdr:nvPicPr>
        <xdr:cNvPr id="19" name="Picture 18">
          <a:extLst>
            <a:ext uri="{FF2B5EF4-FFF2-40B4-BE49-F238E27FC236}">
              <a16:creationId xmlns:a16="http://schemas.microsoft.com/office/drawing/2014/main" id="{B8EE80F6-A690-485B-A327-47526736EB6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72324" y="11096625"/>
          <a:ext cx="3990975" cy="1981858"/>
        </a:xfrm>
        <a:prstGeom prst="rect">
          <a:avLst/>
        </a:prstGeom>
        <a:ln>
          <a:solidFill>
            <a:sysClr val="windowText" lastClr="000000"/>
          </a:solidFill>
        </a:ln>
      </xdr:spPr>
    </xdr:pic>
    <xdr:clientData/>
  </xdr:twoCellAnchor>
  <xdr:twoCellAnchor editAs="oneCell">
    <xdr:from>
      <xdr:col>17</xdr:col>
      <xdr:colOff>9526</xdr:colOff>
      <xdr:row>9</xdr:row>
      <xdr:rowOff>17558</xdr:rowOff>
    </xdr:from>
    <xdr:to>
      <xdr:col>31</xdr:col>
      <xdr:colOff>114992</xdr:colOff>
      <xdr:row>19</xdr:row>
      <xdr:rowOff>199639</xdr:rowOff>
    </xdr:to>
    <xdr:pic>
      <xdr:nvPicPr>
        <xdr:cNvPr id="20" name="Picture 19">
          <a:extLst>
            <a:ext uri="{FF2B5EF4-FFF2-40B4-BE49-F238E27FC236}">
              <a16:creationId xmlns:a16="http://schemas.microsoft.com/office/drawing/2014/main" id="{2DAF3D1B-8A32-4061-AD7D-3986DB456297}"/>
            </a:ext>
          </a:extLst>
        </xdr:cNvPr>
        <xdr:cNvPicPr>
          <a:picLocks noChangeAspect="1"/>
        </xdr:cNvPicPr>
      </xdr:nvPicPr>
      <xdr:blipFill>
        <a:blip xmlns:r="http://schemas.openxmlformats.org/officeDocument/2006/relationships" r:embed="rId10"/>
        <a:stretch>
          <a:fillRect/>
        </a:stretch>
      </xdr:blipFill>
      <xdr:spPr>
        <a:xfrm>
          <a:off x="4467226" y="2503583"/>
          <a:ext cx="3572566" cy="2534756"/>
        </a:xfrm>
        <a:prstGeom prst="rect">
          <a:avLst/>
        </a:prstGeom>
      </xdr:spPr>
    </xdr:pic>
    <xdr:clientData/>
  </xdr:twoCellAnchor>
  <xdr:twoCellAnchor>
    <xdr:from>
      <xdr:col>3</xdr:col>
      <xdr:colOff>161925</xdr:colOff>
      <xdr:row>23</xdr:row>
      <xdr:rowOff>19050</xdr:rowOff>
    </xdr:from>
    <xdr:to>
      <xdr:col>6</xdr:col>
      <xdr:colOff>9525</xdr:colOff>
      <xdr:row>37</xdr:row>
      <xdr:rowOff>38100</xdr:rowOff>
    </xdr:to>
    <xdr:cxnSp macro="">
      <xdr:nvCxnSpPr>
        <xdr:cNvPr id="21" name="Straight Arrow Connector 20">
          <a:extLst>
            <a:ext uri="{FF2B5EF4-FFF2-40B4-BE49-F238E27FC236}">
              <a16:creationId xmlns:a16="http://schemas.microsoft.com/office/drawing/2014/main" id="{F9705AE2-BEFF-4050-BA17-7F960E9C5DFB}"/>
            </a:ext>
          </a:extLst>
        </xdr:cNvPr>
        <xdr:cNvCxnSpPr/>
      </xdr:nvCxnSpPr>
      <xdr:spPr>
        <a:xfrm>
          <a:off x="933450" y="5705475"/>
          <a:ext cx="619125" cy="3219450"/>
        </a:xfrm>
        <a:prstGeom prst="straightConnector1">
          <a:avLst/>
        </a:prstGeom>
        <a:ln w="38100">
          <a:solidFill>
            <a:srgbClr val="00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95250</xdr:colOff>
      <xdr:row>38</xdr:row>
      <xdr:rowOff>9526</xdr:rowOff>
    </xdr:from>
    <xdr:to>
      <xdr:col>6</xdr:col>
      <xdr:colOff>19050</xdr:colOff>
      <xdr:row>50</xdr:row>
      <xdr:rowOff>209550</xdr:rowOff>
    </xdr:to>
    <xdr:cxnSp macro="">
      <xdr:nvCxnSpPr>
        <xdr:cNvPr id="25" name="Straight Arrow Connector 24">
          <a:extLst>
            <a:ext uri="{FF2B5EF4-FFF2-40B4-BE49-F238E27FC236}">
              <a16:creationId xmlns:a16="http://schemas.microsoft.com/office/drawing/2014/main" id="{5EEDEA85-AC61-478E-B914-B27CBA341096}"/>
            </a:ext>
          </a:extLst>
        </xdr:cNvPr>
        <xdr:cNvCxnSpPr/>
      </xdr:nvCxnSpPr>
      <xdr:spPr>
        <a:xfrm flipV="1">
          <a:off x="866775" y="9124951"/>
          <a:ext cx="695325" cy="2943224"/>
        </a:xfrm>
        <a:prstGeom prst="straightConnector1">
          <a:avLst/>
        </a:prstGeom>
        <a:ln w="38100">
          <a:solidFill>
            <a:srgbClr val="00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66675</xdr:colOff>
      <xdr:row>136</xdr:row>
      <xdr:rowOff>114299</xdr:rowOff>
    </xdr:from>
    <xdr:to>
      <xdr:col>55</xdr:col>
      <xdr:colOff>142875</xdr:colOff>
      <xdr:row>138</xdr:row>
      <xdr:rowOff>142874</xdr:rowOff>
    </xdr:to>
    <xdr:sp macro="" textlink="">
      <xdr:nvSpPr>
        <xdr:cNvPr id="30" name="Cylinder 29">
          <a:extLst>
            <a:ext uri="{FF2B5EF4-FFF2-40B4-BE49-F238E27FC236}">
              <a16:creationId xmlns:a16="http://schemas.microsoft.com/office/drawing/2014/main" id="{A14CF1AD-8895-4108-894D-19F3FD823BE7}"/>
            </a:ext>
          </a:extLst>
        </xdr:cNvPr>
        <xdr:cNvSpPr/>
      </xdr:nvSpPr>
      <xdr:spPr>
        <a:xfrm rot="5400000">
          <a:off x="13535025" y="29765624"/>
          <a:ext cx="485775" cy="847725"/>
        </a:xfrm>
        <a:prstGeom prst="ca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152401</xdr:colOff>
      <xdr:row>124</xdr:row>
      <xdr:rowOff>19050</xdr:rowOff>
    </xdr:from>
    <xdr:to>
      <xdr:col>10</xdr:col>
      <xdr:colOff>1</xdr:colOff>
      <xdr:row>133</xdr:row>
      <xdr:rowOff>123825</xdr:rowOff>
    </xdr:to>
    <xdr:sp macro="" textlink="">
      <xdr:nvSpPr>
        <xdr:cNvPr id="31" name="Cube 30">
          <a:extLst>
            <a:ext uri="{FF2B5EF4-FFF2-40B4-BE49-F238E27FC236}">
              <a16:creationId xmlns:a16="http://schemas.microsoft.com/office/drawing/2014/main" id="{0E4121AE-5FFE-47DF-9346-A9F7C93E2E9D}"/>
            </a:ext>
          </a:extLst>
        </xdr:cNvPr>
        <xdr:cNvSpPr/>
      </xdr:nvSpPr>
      <xdr:spPr>
        <a:xfrm>
          <a:off x="1181101" y="27412950"/>
          <a:ext cx="1390650" cy="1733550"/>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104775</xdr:colOff>
      <xdr:row>129</xdr:row>
      <xdr:rowOff>47625</xdr:rowOff>
    </xdr:from>
    <xdr:to>
      <xdr:col>22</xdr:col>
      <xdr:colOff>228601</xdr:colOff>
      <xdr:row>135</xdr:row>
      <xdr:rowOff>76200</xdr:rowOff>
    </xdr:to>
    <xdr:sp macro="" textlink="">
      <xdr:nvSpPr>
        <xdr:cNvPr id="35" name="Cube 34">
          <a:extLst>
            <a:ext uri="{FF2B5EF4-FFF2-40B4-BE49-F238E27FC236}">
              <a16:creationId xmlns:a16="http://schemas.microsoft.com/office/drawing/2014/main" id="{F411CAD2-E7A0-4F3F-8805-9F55F017FD88}"/>
            </a:ext>
          </a:extLst>
        </xdr:cNvPr>
        <xdr:cNvSpPr/>
      </xdr:nvSpPr>
      <xdr:spPr>
        <a:xfrm>
          <a:off x="4810125" y="28346400"/>
          <a:ext cx="1114426" cy="1162050"/>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219075</xdr:colOff>
      <xdr:row>121</xdr:row>
      <xdr:rowOff>161925</xdr:rowOff>
    </xdr:from>
    <xdr:to>
      <xdr:col>6</xdr:col>
      <xdr:colOff>57150</xdr:colOff>
      <xdr:row>128</xdr:row>
      <xdr:rowOff>152400</xdr:rowOff>
    </xdr:to>
    <xdr:grpSp>
      <xdr:nvGrpSpPr>
        <xdr:cNvPr id="37" name="Group 36">
          <a:extLst>
            <a:ext uri="{FF2B5EF4-FFF2-40B4-BE49-F238E27FC236}">
              <a16:creationId xmlns:a16="http://schemas.microsoft.com/office/drawing/2014/main" id="{6DA89FF7-A139-4F38-BC61-F6B332A7BB96}"/>
            </a:ext>
          </a:extLst>
        </xdr:cNvPr>
        <xdr:cNvGrpSpPr/>
      </xdr:nvGrpSpPr>
      <xdr:grpSpPr>
        <a:xfrm>
          <a:off x="215900" y="28343225"/>
          <a:ext cx="1612900" cy="1489075"/>
          <a:chOff x="190500" y="26917650"/>
          <a:chExt cx="1381125" cy="1304925"/>
        </a:xfrm>
      </xdr:grpSpPr>
      <xdr:sp macro="" textlink="">
        <xdr:nvSpPr>
          <xdr:cNvPr id="38" name="Arc 37">
            <a:extLst>
              <a:ext uri="{FF2B5EF4-FFF2-40B4-BE49-F238E27FC236}">
                <a16:creationId xmlns:a16="http://schemas.microsoft.com/office/drawing/2014/main" id="{D637B3EF-2756-4D03-ADEF-6F432A64A0EB}"/>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9" name="Arc 38">
            <a:extLst>
              <a:ext uri="{FF2B5EF4-FFF2-40B4-BE49-F238E27FC236}">
                <a16:creationId xmlns:a16="http://schemas.microsoft.com/office/drawing/2014/main" id="{75B9CF43-8D62-44EB-89F5-02492A503758}"/>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40" name="Arc 39">
            <a:extLst>
              <a:ext uri="{FF2B5EF4-FFF2-40B4-BE49-F238E27FC236}">
                <a16:creationId xmlns:a16="http://schemas.microsoft.com/office/drawing/2014/main" id="{77FE243A-290F-42D7-9810-2D70DD63F5E5}"/>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14</xdr:col>
      <xdr:colOff>104775</xdr:colOff>
      <xdr:row>126</xdr:row>
      <xdr:rowOff>85725</xdr:rowOff>
    </xdr:from>
    <xdr:to>
      <xdr:col>19</xdr:col>
      <xdr:colOff>133350</xdr:colOff>
      <xdr:row>133</xdr:row>
      <xdr:rowOff>123825</xdr:rowOff>
    </xdr:to>
    <xdr:grpSp>
      <xdr:nvGrpSpPr>
        <xdr:cNvPr id="36" name="Group 35">
          <a:extLst>
            <a:ext uri="{FF2B5EF4-FFF2-40B4-BE49-F238E27FC236}">
              <a16:creationId xmlns:a16="http://schemas.microsoft.com/office/drawing/2014/main" id="{30908909-55A2-42FD-97E5-6522B4D4E8EC}"/>
            </a:ext>
          </a:extLst>
        </xdr:cNvPr>
        <xdr:cNvGrpSpPr/>
      </xdr:nvGrpSpPr>
      <xdr:grpSpPr>
        <a:xfrm>
          <a:off x="3930650" y="29343350"/>
          <a:ext cx="1336675" cy="1447800"/>
          <a:chOff x="190500" y="26917650"/>
          <a:chExt cx="1381125" cy="1304925"/>
        </a:xfrm>
      </xdr:grpSpPr>
      <xdr:sp macro="" textlink="">
        <xdr:nvSpPr>
          <xdr:cNvPr id="32" name="Arc 31">
            <a:extLst>
              <a:ext uri="{FF2B5EF4-FFF2-40B4-BE49-F238E27FC236}">
                <a16:creationId xmlns:a16="http://schemas.microsoft.com/office/drawing/2014/main" id="{B5C4CC87-7E8D-4608-9BEC-E6F6EA41F276}"/>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3" name="Arc 32">
            <a:extLst>
              <a:ext uri="{FF2B5EF4-FFF2-40B4-BE49-F238E27FC236}">
                <a16:creationId xmlns:a16="http://schemas.microsoft.com/office/drawing/2014/main" id="{9440A361-9AC0-4A70-9634-35F67CDEC369}"/>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4" name="Arc 33">
            <a:extLst>
              <a:ext uri="{FF2B5EF4-FFF2-40B4-BE49-F238E27FC236}">
                <a16:creationId xmlns:a16="http://schemas.microsoft.com/office/drawing/2014/main" id="{C454381B-3EAC-486F-ACAD-FF591D784A5F}"/>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9</xdr:col>
      <xdr:colOff>209550</xdr:colOff>
      <xdr:row>126</xdr:row>
      <xdr:rowOff>57150</xdr:rowOff>
    </xdr:from>
    <xdr:to>
      <xdr:col>14</xdr:col>
      <xdr:colOff>276225</xdr:colOff>
      <xdr:row>126</xdr:row>
      <xdr:rowOff>57150</xdr:rowOff>
    </xdr:to>
    <xdr:cxnSp macro="">
      <xdr:nvCxnSpPr>
        <xdr:cNvPr id="43" name="Straight Connector 42">
          <a:extLst>
            <a:ext uri="{FF2B5EF4-FFF2-40B4-BE49-F238E27FC236}">
              <a16:creationId xmlns:a16="http://schemas.microsoft.com/office/drawing/2014/main" id="{356D1638-C1E2-4AD2-8C4A-A0E23536D59A}"/>
            </a:ext>
          </a:extLst>
        </xdr:cNvPr>
        <xdr:cNvCxnSpPr/>
      </xdr:nvCxnSpPr>
      <xdr:spPr>
        <a:xfrm>
          <a:off x="2524125" y="27936825"/>
          <a:ext cx="1352550"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66675</xdr:colOff>
      <xdr:row>126</xdr:row>
      <xdr:rowOff>161925</xdr:rowOff>
    </xdr:from>
    <xdr:to>
      <xdr:col>15</xdr:col>
      <xdr:colOff>9525</xdr:colOff>
      <xdr:row>126</xdr:row>
      <xdr:rowOff>161925</xdr:rowOff>
    </xdr:to>
    <xdr:cxnSp macro="">
      <xdr:nvCxnSpPr>
        <xdr:cNvPr id="45" name="Straight Connector 44">
          <a:extLst>
            <a:ext uri="{FF2B5EF4-FFF2-40B4-BE49-F238E27FC236}">
              <a16:creationId xmlns:a16="http://schemas.microsoft.com/office/drawing/2014/main" id="{7D8E3DC6-6EDA-42AC-895D-EF73A0D501EA}"/>
            </a:ext>
          </a:extLst>
        </xdr:cNvPr>
        <xdr:cNvCxnSpPr/>
      </xdr:nvCxnSpPr>
      <xdr:spPr>
        <a:xfrm>
          <a:off x="2381250" y="28041600"/>
          <a:ext cx="1514475"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209550</xdr:colOff>
      <xdr:row>127</xdr:row>
      <xdr:rowOff>85725</xdr:rowOff>
    </xdr:from>
    <xdr:to>
      <xdr:col>15</xdr:col>
      <xdr:colOff>19050</xdr:colOff>
      <xdr:row>127</xdr:row>
      <xdr:rowOff>95250</xdr:rowOff>
    </xdr:to>
    <xdr:cxnSp macro="">
      <xdr:nvCxnSpPr>
        <xdr:cNvPr id="46" name="Straight Connector 45">
          <a:extLst>
            <a:ext uri="{FF2B5EF4-FFF2-40B4-BE49-F238E27FC236}">
              <a16:creationId xmlns:a16="http://schemas.microsoft.com/office/drawing/2014/main" id="{39835B98-E5DD-4B25-A399-C4F524C51202}"/>
            </a:ext>
          </a:extLst>
        </xdr:cNvPr>
        <xdr:cNvCxnSpPr/>
      </xdr:nvCxnSpPr>
      <xdr:spPr>
        <a:xfrm>
          <a:off x="2266950" y="28146375"/>
          <a:ext cx="1638300" cy="952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28574</xdr:colOff>
      <xdr:row>125</xdr:row>
      <xdr:rowOff>95249</xdr:rowOff>
    </xdr:from>
    <xdr:to>
      <xdr:col>33</xdr:col>
      <xdr:colOff>104775</xdr:colOff>
      <xdr:row>133</xdr:row>
      <xdr:rowOff>38100</xdr:rowOff>
    </xdr:to>
    <xdr:grpSp>
      <xdr:nvGrpSpPr>
        <xdr:cNvPr id="57" name="Group 56">
          <a:extLst>
            <a:ext uri="{FF2B5EF4-FFF2-40B4-BE49-F238E27FC236}">
              <a16:creationId xmlns:a16="http://schemas.microsoft.com/office/drawing/2014/main" id="{75FE9F14-4679-42D2-B2C8-419FF1A17911}"/>
            </a:ext>
          </a:extLst>
        </xdr:cNvPr>
        <xdr:cNvGrpSpPr/>
      </xdr:nvGrpSpPr>
      <xdr:grpSpPr>
        <a:xfrm>
          <a:off x="6594474" y="29175074"/>
          <a:ext cx="1974851" cy="1533526"/>
          <a:chOff x="6305549" y="27765374"/>
          <a:chExt cx="2057401" cy="1390651"/>
        </a:xfrm>
      </xdr:grpSpPr>
      <xdr:sp macro="" textlink="">
        <xdr:nvSpPr>
          <xdr:cNvPr id="41" name="Cube 40">
            <a:extLst>
              <a:ext uri="{FF2B5EF4-FFF2-40B4-BE49-F238E27FC236}">
                <a16:creationId xmlns:a16="http://schemas.microsoft.com/office/drawing/2014/main" id="{8A1369F7-1E26-4C86-B131-941E68199058}"/>
              </a:ext>
            </a:extLst>
          </xdr:cNvPr>
          <xdr:cNvSpPr/>
        </xdr:nvSpPr>
        <xdr:spPr>
          <a:xfrm>
            <a:off x="6305549" y="27765374"/>
            <a:ext cx="2057401" cy="1362075"/>
          </a:xfrm>
          <a:prstGeom prst="cube">
            <a:avLst>
              <a:gd name="adj" fmla="val 1415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Rectangle: Beveled 48">
            <a:extLst>
              <a:ext uri="{FF2B5EF4-FFF2-40B4-BE49-F238E27FC236}">
                <a16:creationId xmlns:a16="http://schemas.microsoft.com/office/drawing/2014/main" id="{E979A013-1EE3-407C-A91F-252FC8CD6A68}"/>
              </a:ext>
            </a:extLst>
          </xdr:cNvPr>
          <xdr:cNvSpPr/>
        </xdr:nvSpPr>
        <xdr:spPr>
          <a:xfrm>
            <a:off x="6305550" y="27955875"/>
            <a:ext cx="552450" cy="742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ctangle: Beveled 49">
            <a:extLst>
              <a:ext uri="{FF2B5EF4-FFF2-40B4-BE49-F238E27FC236}">
                <a16:creationId xmlns:a16="http://schemas.microsoft.com/office/drawing/2014/main" id="{4901ED08-D4FB-41EB-8F54-CF559C646499}"/>
              </a:ext>
            </a:extLst>
          </xdr:cNvPr>
          <xdr:cNvSpPr/>
        </xdr:nvSpPr>
        <xdr:spPr>
          <a:xfrm>
            <a:off x="6858000" y="27946350"/>
            <a:ext cx="552450" cy="742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Rectangle: Beveled 50">
            <a:extLst>
              <a:ext uri="{FF2B5EF4-FFF2-40B4-BE49-F238E27FC236}">
                <a16:creationId xmlns:a16="http://schemas.microsoft.com/office/drawing/2014/main" id="{92765A9B-0220-43B2-AB89-F864AD3CDFA5}"/>
              </a:ext>
            </a:extLst>
          </xdr:cNvPr>
          <xdr:cNvSpPr/>
        </xdr:nvSpPr>
        <xdr:spPr>
          <a:xfrm>
            <a:off x="6305550" y="28689300"/>
            <a:ext cx="552450" cy="466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Rectangle: Beveled 51">
            <a:extLst>
              <a:ext uri="{FF2B5EF4-FFF2-40B4-BE49-F238E27FC236}">
                <a16:creationId xmlns:a16="http://schemas.microsoft.com/office/drawing/2014/main" id="{F222C653-7B19-4682-9424-009CA3951459}"/>
              </a:ext>
            </a:extLst>
          </xdr:cNvPr>
          <xdr:cNvSpPr/>
        </xdr:nvSpPr>
        <xdr:spPr>
          <a:xfrm>
            <a:off x="6867525" y="28679775"/>
            <a:ext cx="552450" cy="466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Rectangle: Beveled 52">
            <a:extLst>
              <a:ext uri="{FF2B5EF4-FFF2-40B4-BE49-F238E27FC236}">
                <a16:creationId xmlns:a16="http://schemas.microsoft.com/office/drawing/2014/main" id="{124746BF-E2FD-4B96-AEFB-C3E3B4777330}"/>
              </a:ext>
            </a:extLst>
          </xdr:cNvPr>
          <xdr:cNvSpPr/>
        </xdr:nvSpPr>
        <xdr:spPr>
          <a:xfrm>
            <a:off x="7410450" y="2796540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Rectangle: Beveled 53">
            <a:extLst>
              <a:ext uri="{FF2B5EF4-FFF2-40B4-BE49-F238E27FC236}">
                <a16:creationId xmlns:a16="http://schemas.microsoft.com/office/drawing/2014/main" id="{FCFE90C9-9532-4283-A231-D0D2FDADC111}"/>
              </a:ext>
            </a:extLst>
          </xdr:cNvPr>
          <xdr:cNvSpPr/>
        </xdr:nvSpPr>
        <xdr:spPr>
          <a:xfrm>
            <a:off x="7772400" y="2796540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Rectangle: Beveled 54">
            <a:extLst>
              <a:ext uri="{FF2B5EF4-FFF2-40B4-BE49-F238E27FC236}">
                <a16:creationId xmlns:a16="http://schemas.microsoft.com/office/drawing/2014/main" id="{1AF462F5-7B1A-4015-81BD-8232AC2A0FCD}"/>
              </a:ext>
            </a:extLst>
          </xdr:cNvPr>
          <xdr:cNvSpPr/>
        </xdr:nvSpPr>
        <xdr:spPr>
          <a:xfrm>
            <a:off x="7419975" y="2840355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Rectangle: Beveled 55">
            <a:extLst>
              <a:ext uri="{FF2B5EF4-FFF2-40B4-BE49-F238E27FC236}">
                <a16:creationId xmlns:a16="http://schemas.microsoft.com/office/drawing/2014/main" id="{5055B7DD-6968-4902-9622-FB1BAA57A0B5}"/>
              </a:ext>
            </a:extLst>
          </xdr:cNvPr>
          <xdr:cNvSpPr/>
        </xdr:nvSpPr>
        <xdr:spPr>
          <a:xfrm>
            <a:off x="7772400" y="2840355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20</xdr:col>
      <xdr:colOff>171718</xdr:colOff>
      <xdr:row>123</xdr:row>
      <xdr:rowOff>122928</xdr:rowOff>
    </xdr:from>
    <xdr:to>
      <xdr:col>27</xdr:col>
      <xdr:colOff>123502</xdr:colOff>
      <xdr:row>131</xdr:row>
      <xdr:rowOff>37061</xdr:rowOff>
    </xdr:to>
    <xdr:grpSp>
      <xdr:nvGrpSpPr>
        <xdr:cNvPr id="58" name="Group 57">
          <a:extLst>
            <a:ext uri="{FF2B5EF4-FFF2-40B4-BE49-F238E27FC236}">
              <a16:creationId xmlns:a16="http://schemas.microsoft.com/office/drawing/2014/main" id="{2C15861B-1D32-4137-99AF-A3EAE479EFAA}"/>
            </a:ext>
          </a:extLst>
        </xdr:cNvPr>
        <xdr:cNvGrpSpPr/>
      </xdr:nvGrpSpPr>
      <xdr:grpSpPr>
        <a:xfrm rot="14176850">
          <a:off x="5646781" y="28741015"/>
          <a:ext cx="1415908" cy="1621834"/>
          <a:chOff x="228601" y="26917650"/>
          <a:chExt cx="1343024" cy="1202839"/>
        </a:xfrm>
      </xdr:grpSpPr>
      <xdr:sp macro="" textlink="">
        <xdr:nvSpPr>
          <xdr:cNvPr id="59" name="Arc 58">
            <a:extLst>
              <a:ext uri="{FF2B5EF4-FFF2-40B4-BE49-F238E27FC236}">
                <a16:creationId xmlns:a16="http://schemas.microsoft.com/office/drawing/2014/main" id="{813F9103-AAAA-4FD9-8B5F-2CE24A64C837}"/>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60" name="Arc 59">
            <a:extLst>
              <a:ext uri="{FF2B5EF4-FFF2-40B4-BE49-F238E27FC236}">
                <a16:creationId xmlns:a16="http://schemas.microsoft.com/office/drawing/2014/main" id="{F51539B2-13AE-4A40-9A51-A90C271C7CDA}"/>
              </a:ext>
            </a:extLst>
          </xdr:cNvPr>
          <xdr:cNvSpPr/>
        </xdr:nvSpPr>
        <xdr:spPr>
          <a:xfrm>
            <a:off x="314326" y="26989509"/>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61" name="Arc 60">
            <a:extLst>
              <a:ext uri="{FF2B5EF4-FFF2-40B4-BE49-F238E27FC236}">
                <a16:creationId xmlns:a16="http://schemas.microsoft.com/office/drawing/2014/main" id="{05135005-FD2F-42B7-8215-4CB0C13A32D7}"/>
              </a:ext>
            </a:extLst>
          </xdr:cNvPr>
          <xdr:cNvSpPr/>
        </xdr:nvSpPr>
        <xdr:spPr>
          <a:xfrm>
            <a:off x="228601" y="27053689"/>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31</xdr:col>
      <xdr:colOff>85726</xdr:colOff>
      <xdr:row>123</xdr:row>
      <xdr:rowOff>28573</xdr:rowOff>
    </xdr:from>
    <xdr:to>
      <xdr:col>35</xdr:col>
      <xdr:colOff>57150</xdr:colOff>
      <xdr:row>127</xdr:row>
      <xdr:rowOff>161923</xdr:rowOff>
    </xdr:to>
    <xdr:grpSp>
      <xdr:nvGrpSpPr>
        <xdr:cNvPr id="62" name="Group 61">
          <a:extLst>
            <a:ext uri="{FF2B5EF4-FFF2-40B4-BE49-F238E27FC236}">
              <a16:creationId xmlns:a16="http://schemas.microsoft.com/office/drawing/2014/main" id="{1E819531-B12B-4D6D-8E1E-82E2F766B2A3}"/>
            </a:ext>
          </a:extLst>
        </xdr:cNvPr>
        <xdr:cNvGrpSpPr/>
      </xdr:nvGrpSpPr>
      <xdr:grpSpPr>
        <a:xfrm rot="15098765">
          <a:off x="8108951" y="28714698"/>
          <a:ext cx="857250" cy="927099"/>
          <a:chOff x="190500" y="26917650"/>
          <a:chExt cx="1381125" cy="1304925"/>
        </a:xfrm>
      </xdr:grpSpPr>
      <xdr:sp macro="" textlink="">
        <xdr:nvSpPr>
          <xdr:cNvPr id="63" name="Arc 62">
            <a:extLst>
              <a:ext uri="{FF2B5EF4-FFF2-40B4-BE49-F238E27FC236}">
                <a16:creationId xmlns:a16="http://schemas.microsoft.com/office/drawing/2014/main" id="{41F9BE02-616A-4EC4-9A17-BFE01E0B28C9}"/>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64" name="Arc 63">
            <a:extLst>
              <a:ext uri="{FF2B5EF4-FFF2-40B4-BE49-F238E27FC236}">
                <a16:creationId xmlns:a16="http://schemas.microsoft.com/office/drawing/2014/main" id="{7A3446A7-7BAE-42DA-938F-C6E045255376}"/>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65" name="Arc 64">
            <a:extLst>
              <a:ext uri="{FF2B5EF4-FFF2-40B4-BE49-F238E27FC236}">
                <a16:creationId xmlns:a16="http://schemas.microsoft.com/office/drawing/2014/main" id="{C5CCC96F-4774-444B-8A4F-CA89B8B6C1C3}"/>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29</xdr:col>
      <xdr:colOff>152402</xdr:colOff>
      <xdr:row>123</xdr:row>
      <xdr:rowOff>19049</xdr:rowOff>
    </xdr:from>
    <xdr:to>
      <xdr:col>33</xdr:col>
      <xdr:colOff>123826</xdr:colOff>
      <xdr:row>127</xdr:row>
      <xdr:rowOff>152399</xdr:rowOff>
    </xdr:to>
    <xdr:grpSp>
      <xdr:nvGrpSpPr>
        <xdr:cNvPr id="71" name="Group 70">
          <a:extLst>
            <a:ext uri="{FF2B5EF4-FFF2-40B4-BE49-F238E27FC236}">
              <a16:creationId xmlns:a16="http://schemas.microsoft.com/office/drawing/2014/main" id="{B9D48A8D-D85F-428D-8F56-8E5860902C6B}"/>
            </a:ext>
          </a:extLst>
        </xdr:cNvPr>
        <xdr:cNvGrpSpPr/>
      </xdr:nvGrpSpPr>
      <xdr:grpSpPr>
        <a:xfrm rot="15098765">
          <a:off x="7699377" y="28705174"/>
          <a:ext cx="857250" cy="920749"/>
          <a:chOff x="190500" y="26917650"/>
          <a:chExt cx="1381125" cy="1304925"/>
        </a:xfrm>
      </xdr:grpSpPr>
      <xdr:sp macro="" textlink="">
        <xdr:nvSpPr>
          <xdr:cNvPr id="72" name="Arc 71">
            <a:extLst>
              <a:ext uri="{FF2B5EF4-FFF2-40B4-BE49-F238E27FC236}">
                <a16:creationId xmlns:a16="http://schemas.microsoft.com/office/drawing/2014/main" id="{B681481D-62F4-4893-8658-D53F01DE5490}"/>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73" name="Arc 72">
            <a:extLst>
              <a:ext uri="{FF2B5EF4-FFF2-40B4-BE49-F238E27FC236}">
                <a16:creationId xmlns:a16="http://schemas.microsoft.com/office/drawing/2014/main" id="{4B7E0687-D9A3-4258-81DB-3760BE2B7B83}"/>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74" name="Arc 73">
            <a:extLst>
              <a:ext uri="{FF2B5EF4-FFF2-40B4-BE49-F238E27FC236}">
                <a16:creationId xmlns:a16="http://schemas.microsoft.com/office/drawing/2014/main" id="{6BBB1589-6CC3-431F-A43B-C526BE43F58D}"/>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22</xdr:col>
      <xdr:colOff>200026</xdr:colOff>
      <xdr:row>123</xdr:row>
      <xdr:rowOff>85725</xdr:rowOff>
    </xdr:from>
    <xdr:to>
      <xdr:col>26</xdr:col>
      <xdr:colOff>66676</xdr:colOff>
      <xdr:row>128</xdr:row>
      <xdr:rowOff>142874</xdr:rowOff>
    </xdr:to>
    <xdr:grpSp>
      <xdr:nvGrpSpPr>
        <xdr:cNvPr id="67" name="Group 66">
          <a:extLst>
            <a:ext uri="{FF2B5EF4-FFF2-40B4-BE49-F238E27FC236}">
              <a16:creationId xmlns:a16="http://schemas.microsoft.com/office/drawing/2014/main" id="{F1D247ED-A27E-4283-9BED-FE0260198757}"/>
            </a:ext>
          </a:extLst>
        </xdr:cNvPr>
        <xdr:cNvGrpSpPr/>
      </xdr:nvGrpSpPr>
      <xdr:grpSpPr>
        <a:xfrm>
          <a:off x="6045201" y="28800425"/>
          <a:ext cx="819150" cy="1025524"/>
          <a:chOff x="190500" y="26917650"/>
          <a:chExt cx="1381125" cy="1304925"/>
        </a:xfrm>
      </xdr:grpSpPr>
      <xdr:sp macro="" textlink="">
        <xdr:nvSpPr>
          <xdr:cNvPr id="68" name="Arc 67">
            <a:extLst>
              <a:ext uri="{FF2B5EF4-FFF2-40B4-BE49-F238E27FC236}">
                <a16:creationId xmlns:a16="http://schemas.microsoft.com/office/drawing/2014/main" id="{96316EF0-5AE5-4E8D-810B-1E4428D706CA}"/>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69" name="Arc 68">
            <a:extLst>
              <a:ext uri="{FF2B5EF4-FFF2-40B4-BE49-F238E27FC236}">
                <a16:creationId xmlns:a16="http://schemas.microsoft.com/office/drawing/2014/main" id="{83B5F998-F616-4BB9-9B75-265823191E24}"/>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70" name="Arc 69">
            <a:extLst>
              <a:ext uri="{FF2B5EF4-FFF2-40B4-BE49-F238E27FC236}">
                <a16:creationId xmlns:a16="http://schemas.microsoft.com/office/drawing/2014/main" id="{1A0B3EBC-69BA-4827-8CD7-70B867B8E578}"/>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21</xdr:col>
      <xdr:colOff>238125</xdr:colOff>
      <xdr:row>122</xdr:row>
      <xdr:rowOff>171450</xdr:rowOff>
    </xdr:from>
    <xdr:to>
      <xdr:col>24</xdr:col>
      <xdr:colOff>228600</xdr:colOff>
      <xdr:row>124</xdr:row>
      <xdr:rowOff>180974</xdr:rowOff>
    </xdr:to>
    <xdr:sp macro="" textlink="">
      <xdr:nvSpPr>
        <xdr:cNvPr id="66" name="Cube 65">
          <a:extLst>
            <a:ext uri="{FF2B5EF4-FFF2-40B4-BE49-F238E27FC236}">
              <a16:creationId xmlns:a16="http://schemas.microsoft.com/office/drawing/2014/main" id="{F67C916F-CF95-414E-BB97-E8BA62F8208E}"/>
            </a:ext>
          </a:extLst>
        </xdr:cNvPr>
        <xdr:cNvSpPr/>
      </xdr:nvSpPr>
      <xdr:spPr>
        <a:xfrm>
          <a:off x="5686425" y="27241500"/>
          <a:ext cx="733425" cy="457199"/>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38102</xdr:colOff>
      <xdr:row>123</xdr:row>
      <xdr:rowOff>9523</xdr:rowOff>
    </xdr:from>
    <xdr:to>
      <xdr:col>32</xdr:col>
      <xdr:colOff>9526</xdr:colOff>
      <xdr:row>127</xdr:row>
      <xdr:rowOff>142873</xdr:rowOff>
    </xdr:to>
    <xdr:grpSp>
      <xdr:nvGrpSpPr>
        <xdr:cNvPr id="75" name="Group 74">
          <a:extLst>
            <a:ext uri="{FF2B5EF4-FFF2-40B4-BE49-F238E27FC236}">
              <a16:creationId xmlns:a16="http://schemas.microsoft.com/office/drawing/2014/main" id="{C4A3EB95-8D81-4BF5-938C-85C113CBB8B8}"/>
            </a:ext>
          </a:extLst>
        </xdr:cNvPr>
        <xdr:cNvGrpSpPr/>
      </xdr:nvGrpSpPr>
      <xdr:grpSpPr>
        <a:xfrm rot="15098765">
          <a:off x="7346952" y="28698823"/>
          <a:ext cx="857250" cy="920749"/>
          <a:chOff x="190500" y="26917650"/>
          <a:chExt cx="1381125" cy="1304925"/>
        </a:xfrm>
      </xdr:grpSpPr>
      <xdr:sp macro="" textlink="">
        <xdr:nvSpPr>
          <xdr:cNvPr id="76" name="Arc 75">
            <a:extLst>
              <a:ext uri="{FF2B5EF4-FFF2-40B4-BE49-F238E27FC236}">
                <a16:creationId xmlns:a16="http://schemas.microsoft.com/office/drawing/2014/main" id="{D5ECF0D9-0C03-45CF-9436-B3CB97373E3C}"/>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77" name="Arc 76">
            <a:extLst>
              <a:ext uri="{FF2B5EF4-FFF2-40B4-BE49-F238E27FC236}">
                <a16:creationId xmlns:a16="http://schemas.microsoft.com/office/drawing/2014/main" id="{560BA0DD-70C1-4AA5-A430-9D525466DD55}"/>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78" name="Arc 77">
            <a:extLst>
              <a:ext uri="{FF2B5EF4-FFF2-40B4-BE49-F238E27FC236}">
                <a16:creationId xmlns:a16="http://schemas.microsoft.com/office/drawing/2014/main" id="{1F46FDEF-2AD8-4A0A-AD57-DE0AF0BC1915}"/>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38</xdr:col>
      <xdr:colOff>114300</xdr:colOff>
      <xdr:row>125</xdr:row>
      <xdr:rowOff>57151</xdr:rowOff>
    </xdr:from>
    <xdr:to>
      <xdr:col>52</xdr:col>
      <xdr:colOff>0</xdr:colOff>
      <xdr:row>126</xdr:row>
      <xdr:rowOff>123826</xdr:rowOff>
    </xdr:to>
    <xdr:sp macro="" textlink="">
      <xdr:nvSpPr>
        <xdr:cNvPr id="79" name="Cube 78">
          <a:extLst>
            <a:ext uri="{FF2B5EF4-FFF2-40B4-BE49-F238E27FC236}">
              <a16:creationId xmlns:a16="http://schemas.microsoft.com/office/drawing/2014/main" id="{2E46F6EF-2CD1-4553-83C1-3DBB9A19D035}"/>
            </a:ext>
          </a:extLst>
        </xdr:cNvPr>
        <xdr:cNvSpPr/>
      </xdr:nvSpPr>
      <xdr:spPr>
        <a:xfrm>
          <a:off x="9772650" y="27755851"/>
          <a:ext cx="3514725" cy="247650"/>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66674</xdr:colOff>
      <xdr:row>132</xdr:row>
      <xdr:rowOff>19051</xdr:rowOff>
    </xdr:from>
    <xdr:to>
      <xdr:col>45</xdr:col>
      <xdr:colOff>276225</xdr:colOff>
      <xdr:row>138</xdr:row>
      <xdr:rowOff>171451</xdr:rowOff>
    </xdr:to>
    <xdr:grpSp>
      <xdr:nvGrpSpPr>
        <xdr:cNvPr id="80" name="Group 79">
          <a:extLst>
            <a:ext uri="{FF2B5EF4-FFF2-40B4-BE49-F238E27FC236}">
              <a16:creationId xmlns:a16="http://schemas.microsoft.com/office/drawing/2014/main" id="{6A8D594E-3A91-47D0-BCF0-966C4D63F040}"/>
            </a:ext>
          </a:extLst>
        </xdr:cNvPr>
        <xdr:cNvGrpSpPr/>
      </xdr:nvGrpSpPr>
      <xdr:grpSpPr>
        <a:xfrm>
          <a:off x="10442574" y="30508576"/>
          <a:ext cx="1193801" cy="1466850"/>
          <a:chOff x="6305549" y="27765374"/>
          <a:chExt cx="2057401" cy="1390651"/>
        </a:xfrm>
      </xdr:grpSpPr>
      <xdr:sp macro="" textlink="">
        <xdr:nvSpPr>
          <xdr:cNvPr id="81" name="Cube 80">
            <a:extLst>
              <a:ext uri="{FF2B5EF4-FFF2-40B4-BE49-F238E27FC236}">
                <a16:creationId xmlns:a16="http://schemas.microsoft.com/office/drawing/2014/main" id="{563691B6-0F86-4685-A514-9B7C3CF71568}"/>
              </a:ext>
            </a:extLst>
          </xdr:cNvPr>
          <xdr:cNvSpPr/>
        </xdr:nvSpPr>
        <xdr:spPr>
          <a:xfrm>
            <a:off x="6305549" y="27765374"/>
            <a:ext cx="2057401" cy="1362075"/>
          </a:xfrm>
          <a:prstGeom prst="cube">
            <a:avLst>
              <a:gd name="adj" fmla="val 1415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2" name="Rectangle: Beveled 81">
            <a:extLst>
              <a:ext uri="{FF2B5EF4-FFF2-40B4-BE49-F238E27FC236}">
                <a16:creationId xmlns:a16="http://schemas.microsoft.com/office/drawing/2014/main" id="{655DCAA4-B05F-4B1A-9E31-85E5BC897EA2}"/>
              </a:ext>
            </a:extLst>
          </xdr:cNvPr>
          <xdr:cNvSpPr/>
        </xdr:nvSpPr>
        <xdr:spPr>
          <a:xfrm>
            <a:off x="6305550" y="27955875"/>
            <a:ext cx="552450" cy="742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3" name="Rectangle: Beveled 82">
            <a:extLst>
              <a:ext uri="{FF2B5EF4-FFF2-40B4-BE49-F238E27FC236}">
                <a16:creationId xmlns:a16="http://schemas.microsoft.com/office/drawing/2014/main" id="{CDB87D8C-AA10-4DF5-9A42-78571B957111}"/>
              </a:ext>
            </a:extLst>
          </xdr:cNvPr>
          <xdr:cNvSpPr/>
        </xdr:nvSpPr>
        <xdr:spPr>
          <a:xfrm>
            <a:off x="6858000" y="27946350"/>
            <a:ext cx="552450" cy="742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4" name="Rectangle: Beveled 83">
            <a:extLst>
              <a:ext uri="{FF2B5EF4-FFF2-40B4-BE49-F238E27FC236}">
                <a16:creationId xmlns:a16="http://schemas.microsoft.com/office/drawing/2014/main" id="{15CA32E0-7857-4B9A-9DF6-4A88F62F0122}"/>
              </a:ext>
            </a:extLst>
          </xdr:cNvPr>
          <xdr:cNvSpPr/>
        </xdr:nvSpPr>
        <xdr:spPr>
          <a:xfrm>
            <a:off x="6305550" y="28689300"/>
            <a:ext cx="552450" cy="466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5" name="Rectangle: Beveled 84">
            <a:extLst>
              <a:ext uri="{FF2B5EF4-FFF2-40B4-BE49-F238E27FC236}">
                <a16:creationId xmlns:a16="http://schemas.microsoft.com/office/drawing/2014/main" id="{55AA1B34-C800-44C4-85FA-D97217B2E51D}"/>
              </a:ext>
            </a:extLst>
          </xdr:cNvPr>
          <xdr:cNvSpPr/>
        </xdr:nvSpPr>
        <xdr:spPr>
          <a:xfrm>
            <a:off x="6867525" y="28679775"/>
            <a:ext cx="552450" cy="466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Beveled 85">
            <a:extLst>
              <a:ext uri="{FF2B5EF4-FFF2-40B4-BE49-F238E27FC236}">
                <a16:creationId xmlns:a16="http://schemas.microsoft.com/office/drawing/2014/main" id="{BFE57B9F-AEB0-493D-8C6D-38E3222A146C}"/>
              </a:ext>
            </a:extLst>
          </xdr:cNvPr>
          <xdr:cNvSpPr/>
        </xdr:nvSpPr>
        <xdr:spPr>
          <a:xfrm>
            <a:off x="7410450" y="2796540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7" name="Rectangle: Beveled 86">
            <a:extLst>
              <a:ext uri="{FF2B5EF4-FFF2-40B4-BE49-F238E27FC236}">
                <a16:creationId xmlns:a16="http://schemas.microsoft.com/office/drawing/2014/main" id="{732AE409-B151-47E0-8F39-8713CB8B28FB}"/>
              </a:ext>
            </a:extLst>
          </xdr:cNvPr>
          <xdr:cNvSpPr/>
        </xdr:nvSpPr>
        <xdr:spPr>
          <a:xfrm>
            <a:off x="7772400" y="2796540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8" name="Rectangle: Beveled 87">
            <a:extLst>
              <a:ext uri="{FF2B5EF4-FFF2-40B4-BE49-F238E27FC236}">
                <a16:creationId xmlns:a16="http://schemas.microsoft.com/office/drawing/2014/main" id="{FAFF71DF-786F-48A8-9DDB-A9E277A41496}"/>
              </a:ext>
            </a:extLst>
          </xdr:cNvPr>
          <xdr:cNvSpPr/>
        </xdr:nvSpPr>
        <xdr:spPr>
          <a:xfrm>
            <a:off x="7419975" y="2840355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 name="Rectangle: Beveled 88">
            <a:extLst>
              <a:ext uri="{FF2B5EF4-FFF2-40B4-BE49-F238E27FC236}">
                <a16:creationId xmlns:a16="http://schemas.microsoft.com/office/drawing/2014/main" id="{961F732E-D76B-4AD0-A0DF-A6D91E62A195}"/>
              </a:ext>
            </a:extLst>
          </xdr:cNvPr>
          <xdr:cNvSpPr/>
        </xdr:nvSpPr>
        <xdr:spPr>
          <a:xfrm>
            <a:off x="7772400" y="28403550"/>
            <a:ext cx="361950" cy="4286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95251</xdr:colOff>
      <xdr:row>127</xdr:row>
      <xdr:rowOff>57150</xdr:rowOff>
    </xdr:from>
    <xdr:to>
      <xdr:col>13</xdr:col>
      <xdr:colOff>133351</xdr:colOff>
      <xdr:row>130</xdr:row>
      <xdr:rowOff>38100</xdr:rowOff>
    </xdr:to>
    <xdr:sp macro="" textlink="">
      <xdr:nvSpPr>
        <xdr:cNvPr id="90" name="Circle: Hollow 89">
          <a:extLst>
            <a:ext uri="{FF2B5EF4-FFF2-40B4-BE49-F238E27FC236}">
              <a16:creationId xmlns:a16="http://schemas.microsoft.com/office/drawing/2014/main" id="{8C2F3775-1FFA-4160-8AEB-45211F481D37}"/>
            </a:ext>
          </a:extLst>
        </xdr:cNvPr>
        <xdr:cNvSpPr/>
      </xdr:nvSpPr>
      <xdr:spPr>
        <a:xfrm>
          <a:off x="2924176" y="28117800"/>
          <a:ext cx="552450" cy="523875"/>
        </a:xfrm>
        <a:prstGeom prst="donut">
          <a:avLst>
            <a:gd name="adj" fmla="val 7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tx1"/>
              </a:solidFill>
            </a:rPr>
            <a:t>M</a:t>
          </a:r>
        </a:p>
      </xdr:txBody>
    </xdr:sp>
    <xdr:clientData/>
  </xdr:twoCellAnchor>
  <xdr:twoCellAnchor>
    <xdr:from>
      <xdr:col>25</xdr:col>
      <xdr:colOff>133351</xdr:colOff>
      <xdr:row>122</xdr:row>
      <xdr:rowOff>19050</xdr:rowOff>
    </xdr:from>
    <xdr:to>
      <xdr:col>27</xdr:col>
      <xdr:colOff>190501</xdr:colOff>
      <xdr:row>124</xdr:row>
      <xdr:rowOff>95250</xdr:rowOff>
    </xdr:to>
    <xdr:sp macro="" textlink="">
      <xdr:nvSpPr>
        <xdr:cNvPr id="91" name="Circle: Hollow 90">
          <a:extLst>
            <a:ext uri="{FF2B5EF4-FFF2-40B4-BE49-F238E27FC236}">
              <a16:creationId xmlns:a16="http://schemas.microsoft.com/office/drawing/2014/main" id="{CBD3763A-0C32-45BA-A12D-2AB2E4C88DDC}"/>
            </a:ext>
          </a:extLst>
        </xdr:cNvPr>
        <xdr:cNvSpPr/>
      </xdr:nvSpPr>
      <xdr:spPr>
        <a:xfrm>
          <a:off x="6572251" y="27089100"/>
          <a:ext cx="552450" cy="523875"/>
        </a:xfrm>
        <a:prstGeom prst="donut">
          <a:avLst>
            <a:gd name="adj" fmla="val 7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tx1"/>
              </a:solidFill>
            </a:rPr>
            <a:t>M</a:t>
          </a:r>
        </a:p>
      </xdr:txBody>
    </xdr:sp>
    <xdr:clientData/>
  </xdr:twoCellAnchor>
  <xdr:twoCellAnchor>
    <xdr:from>
      <xdr:col>44</xdr:col>
      <xdr:colOff>219076</xdr:colOff>
      <xdr:row>129</xdr:row>
      <xdr:rowOff>85723</xdr:rowOff>
    </xdr:from>
    <xdr:to>
      <xdr:col>48</xdr:col>
      <xdr:colOff>66675</xdr:colOff>
      <xdr:row>134</xdr:row>
      <xdr:rowOff>38098</xdr:rowOff>
    </xdr:to>
    <xdr:grpSp>
      <xdr:nvGrpSpPr>
        <xdr:cNvPr id="92" name="Group 91">
          <a:extLst>
            <a:ext uri="{FF2B5EF4-FFF2-40B4-BE49-F238E27FC236}">
              <a16:creationId xmlns:a16="http://schemas.microsoft.com/office/drawing/2014/main" id="{5C01E50B-4DC5-4C50-8AEF-9AA3587CD85A}"/>
            </a:ext>
          </a:extLst>
        </xdr:cNvPr>
        <xdr:cNvGrpSpPr/>
      </xdr:nvGrpSpPr>
      <xdr:grpSpPr>
        <a:xfrm rot="15098765">
          <a:off x="11299826" y="29952948"/>
          <a:ext cx="939800" cy="933449"/>
          <a:chOff x="190500" y="26917650"/>
          <a:chExt cx="1381125" cy="1304925"/>
        </a:xfrm>
      </xdr:grpSpPr>
      <xdr:sp macro="" textlink="">
        <xdr:nvSpPr>
          <xdr:cNvPr id="93" name="Arc 92">
            <a:extLst>
              <a:ext uri="{FF2B5EF4-FFF2-40B4-BE49-F238E27FC236}">
                <a16:creationId xmlns:a16="http://schemas.microsoft.com/office/drawing/2014/main" id="{3A2883D5-BF26-4D33-92C4-A52C9C86C68A}"/>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94" name="Arc 93">
            <a:extLst>
              <a:ext uri="{FF2B5EF4-FFF2-40B4-BE49-F238E27FC236}">
                <a16:creationId xmlns:a16="http://schemas.microsoft.com/office/drawing/2014/main" id="{72D3AD6B-245D-4B9F-91F8-897078F142F0}"/>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95" name="Arc 94">
            <a:extLst>
              <a:ext uri="{FF2B5EF4-FFF2-40B4-BE49-F238E27FC236}">
                <a16:creationId xmlns:a16="http://schemas.microsoft.com/office/drawing/2014/main" id="{15EB0BA4-6B86-40B5-8C8B-070A6F607BBE}"/>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38</xdr:col>
      <xdr:colOff>228600</xdr:colOff>
      <xdr:row>129</xdr:row>
      <xdr:rowOff>104773</xdr:rowOff>
    </xdr:from>
    <xdr:to>
      <xdr:col>42</xdr:col>
      <xdr:colOff>95250</xdr:colOff>
      <xdr:row>134</xdr:row>
      <xdr:rowOff>161922</xdr:rowOff>
    </xdr:to>
    <xdr:grpSp>
      <xdr:nvGrpSpPr>
        <xdr:cNvPr id="96" name="Group 95">
          <a:extLst>
            <a:ext uri="{FF2B5EF4-FFF2-40B4-BE49-F238E27FC236}">
              <a16:creationId xmlns:a16="http://schemas.microsoft.com/office/drawing/2014/main" id="{11353E45-B199-4F4D-8340-294CE35E707C}"/>
            </a:ext>
          </a:extLst>
        </xdr:cNvPr>
        <xdr:cNvGrpSpPr/>
      </xdr:nvGrpSpPr>
      <xdr:grpSpPr>
        <a:xfrm rot="818158">
          <a:off x="9886950" y="29968823"/>
          <a:ext cx="819150" cy="1047749"/>
          <a:chOff x="190500" y="26917650"/>
          <a:chExt cx="1381125" cy="1304925"/>
        </a:xfrm>
      </xdr:grpSpPr>
      <xdr:sp macro="" textlink="">
        <xdr:nvSpPr>
          <xdr:cNvPr id="97" name="Arc 96">
            <a:extLst>
              <a:ext uri="{FF2B5EF4-FFF2-40B4-BE49-F238E27FC236}">
                <a16:creationId xmlns:a16="http://schemas.microsoft.com/office/drawing/2014/main" id="{070AC273-D25E-4D3F-9FF0-6F6CD95EC95D}"/>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98" name="Arc 97">
            <a:extLst>
              <a:ext uri="{FF2B5EF4-FFF2-40B4-BE49-F238E27FC236}">
                <a16:creationId xmlns:a16="http://schemas.microsoft.com/office/drawing/2014/main" id="{5C216209-BE6E-4E9D-87E8-7F63EBC5E08D}"/>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99" name="Arc 98">
            <a:extLst>
              <a:ext uri="{FF2B5EF4-FFF2-40B4-BE49-F238E27FC236}">
                <a16:creationId xmlns:a16="http://schemas.microsoft.com/office/drawing/2014/main" id="{01EF359C-7F6C-425A-86C1-3E244233A49F}"/>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51</xdr:col>
      <xdr:colOff>57150</xdr:colOff>
      <xdr:row>126</xdr:row>
      <xdr:rowOff>142875</xdr:rowOff>
    </xdr:from>
    <xdr:to>
      <xdr:col>51</xdr:col>
      <xdr:colOff>69059</xdr:colOff>
      <xdr:row>133</xdr:row>
      <xdr:rowOff>38099</xdr:rowOff>
    </xdr:to>
    <xdr:cxnSp macro="">
      <xdr:nvCxnSpPr>
        <xdr:cNvPr id="100" name="Straight Connector 99">
          <a:extLst>
            <a:ext uri="{FF2B5EF4-FFF2-40B4-BE49-F238E27FC236}">
              <a16:creationId xmlns:a16="http://schemas.microsoft.com/office/drawing/2014/main" id="{70D80C6B-7B89-4AF1-AD50-FCE3D2907F6C}"/>
            </a:ext>
          </a:extLst>
        </xdr:cNvPr>
        <xdr:cNvCxnSpPr>
          <a:stCxn id="111" idx="5"/>
        </xdr:cNvCxnSpPr>
      </xdr:nvCxnSpPr>
      <xdr:spPr>
        <a:xfrm flipH="1" flipV="1">
          <a:off x="13087350" y="28022550"/>
          <a:ext cx="11909" cy="1209674"/>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66675</xdr:colOff>
      <xdr:row>123</xdr:row>
      <xdr:rowOff>123824</xdr:rowOff>
    </xdr:from>
    <xdr:to>
      <xdr:col>39</xdr:col>
      <xdr:colOff>28574</xdr:colOff>
      <xdr:row>127</xdr:row>
      <xdr:rowOff>133349</xdr:rowOff>
    </xdr:to>
    <xdr:sp macro="" textlink="">
      <xdr:nvSpPr>
        <xdr:cNvPr id="103" name="Cube 102">
          <a:extLst>
            <a:ext uri="{FF2B5EF4-FFF2-40B4-BE49-F238E27FC236}">
              <a16:creationId xmlns:a16="http://schemas.microsoft.com/office/drawing/2014/main" id="{0121603F-B20C-4769-80D5-4E6D0EC3538B}"/>
            </a:ext>
          </a:extLst>
        </xdr:cNvPr>
        <xdr:cNvSpPr/>
      </xdr:nvSpPr>
      <xdr:spPr>
        <a:xfrm rot="16200000">
          <a:off x="9339262" y="27598687"/>
          <a:ext cx="733425" cy="457199"/>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38696</xdr:colOff>
      <xdr:row>122</xdr:row>
      <xdr:rowOff>114380</xdr:rowOff>
    </xdr:from>
    <xdr:to>
      <xdr:col>38</xdr:col>
      <xdr:colOff>102848</xdr:colOff>
      <xdr:row>126</xdr:row>
      <xdr:rowOff>11487</xdr:rowOff>
    </xdr:to>
    <xdr:grpSp>
      <xdr:nvGrpSpPr>
        <xdr:cNvPr id="104" name="Group 103">
          <a:extLst>
            <a:ext uri="{FF2B5EF4-FFF2-40B4-BE49-F238E27FC236}">
              <a16:creationId xmlns:a16="http://schemas.microsoft.com/office/drawing/2014/main" id="{11C924AD-908B-4064-BA09-2068A4EFAD3C}"/>
            </a:ext>
          </a:extLst>
        </xdr:cNvPr>
        <xdr:cNvGrpSpPr/>
      </xdr:nvGrpSpPr>
      <xdr:grpSpPr>
        <a:xfrm rot="520990">
          <a:off x="9220796" y="28565555"/>
          <a:ext cx="543577" cy="703557"/>
          <a:chOff x="190500" y="26917650"/>
          <a:chExt cx="1381125" cy="1304925"/>
        </a:xfrm>
      </xdr:grpSpPr>
      <xdr:sp macro="" textlink="">
        <xdr:nvSpPr>
          <xdr:cNvPr id="105" name="Arc 104">
            <a:extLst>
              <a:ext uri="{FF2B5EF4-FFF2-40B4-BE49-F238E27FC236}">
                <a16:creationId xmlns:a16="http://schemas.microsoft.com/office/drawing/2014/main" id="{A5BBC8DD-C609-4F2B-8439-C4EB9E524C4A}"/>
              </a:ext>
            </a:extLst>
          </xdr:cNvPr>
          <xdr:cNvSpPr/>
        </xdr:nvSpPr>
        <xdr:spPr>
          <a:xfrm>
            <a:off x="381000" y="26917650"/>
            <a:ext cx="1190625" cy="1114425"/>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06" name="Arc 105">
            <a:extLst>
              <a:ext uri="{FF2B5EF4-FFF2-40B4-BE49-F238E27FC236}">
                <a16:creationId xmlns:a16="http://schemas.microsoft.com/office/drawing/2014/main" id="{97C69D20-3300-45F2-8E22-AE9B3C9F8D2E}"/>
              </a:ext>
            </a:extLst>
          </xdr:cNvPr>
          <xdr:cNvSpPr/>
        </xdr:nvSpPr>
        <xdr:spPr>
          <a:xfrm>
            <a:off x="304800" y="2706052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07" name="Arc 106">
            <a:extLst>
              <a:ext uri="{FF2B5EF4-FFF2-40B4-BE49-F238E27FC236}">
                <a16:creationId xmlns:a16="http://schemas.microsoft.com/office/drawing/2014/main" id="{182E8479-5CAE-42F7-89DE-6B1F9990336A}"/>
              </a:ext>
            </a:extLst>
          </xdr:cNvPr>
          <xdr:cNvSpPr/>
        </xdr:nvSpPr>
        <xdr:spPr>
          <a:xfrm>
            <a:off x="190500" y="27155775"/>
            <a:ext cx="1190625" cy="1066800"/>
          </a:xfrm>
          <a:prstGeom prst="arc">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xdr:from>
      <xdr:col>49</xdr:col>
      <xdr:colOff>238125</xdr:colOff>
      <xdr:row>126</xdr:row>
      <xdr:rowOff>123825</xdr:rowOff>
    </xdr:from>
    <xdr:to>
      <xdr:col>49</xdr:col>
      <xdr:colOff>247650</xdr:colOff>
      <xdr:row>130</xdr:row>
      <xdr:rowOff>123825</xdr:rowOff>
    </xdr:to>
    <xdr:cxnSp macro="">
      <xdr:nvCxnSpPr>
        <xdr:cNvPr id="108" name="Straight Connector 107">
          <a:extLst>
            <a:ext uri="{FF2B5EF4-FFF2-40B4-BE49-F238E27FC236}">
              <a16:creationId xmlns:a16="http://schemas.microsoft.com/office/drawing/2014/main" id="{9E8FCC71-D0E8-47F1-846B-C855B50A66CE}"/>
            </a:ext>
          </a:extLst>
        </xdr:cNvPr>
        <xdr:cNvCxnSpPr/>
      </xdr:nvCxnSpPr>
      <xdr:spPr>
        <a:xfrm flipH="1" flipV="1">
          <a:off x="12753975" y="28003500"/>
          <a:ext cx="9525" cy="77152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209550</xdr:colOff>
      <xdr:row>126</xdr:row>
      <xdr:rowOff>104775</xdr:rowOff>
    </xdr:from>
    <xdr:to>
      <xdr:col>48</xdr:col>
      <xdr:colOff>219075</xdr:colOff>
      <xdr:row>130</xdr:row>
      <xdr:rowOff>104775</xdr:rowOff>
    </xdr:to>
    <xdr:cxnSp macro="">
      <xdr:nvCxnSpPr>
        <xdr:cNvPr id="109" name="Straight Connector 108">
          <a:extLst>
            <a:ext uri="{FF2B5EF4-FFF2-40B4-BE49-F238E27FC236}">
              <a16:creationId xmlns:a16="http://schemas.microsoft.com/office/drawing/2014/main" id="{C1E54C63-4D37-43A4-B55F-E2650F285E95}"/>
            </a:ext>
          </a:extLst>
        </xdr:cNvPr>
        <xdr:cNvCxnSpPr/>
      </xdr:nvCxnSpPr>
      <xdr:spPr>
        <a:xfrm flipH="1" flipV="1">
          <a:off x="12468225" y="27984450"/>
          <a:ext cx="9525" cy="77152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104775</xdr:colOff>
      <xdr:row>126</xdr:row>
      <xdr:rowOff>104775</xdr:rowOff>
    </xdr:from>
    <xdr:to>
      <xdr:col>47</xdr:col>
      <xdr:colOff>114300</xdr:colOff>
      <xdr:row>130</xdr:row>
      <xdr:rowOff>104775</xdr:rowOff>
    </xdr:to>
    <xdr:cxnSp macro="">
      <xdr:nvCxnSpPr>
        <xdr:cNvPr id="110" name="Straight Connector 109">
          <a:extLst>
            <a:ext uri="{FF2B5EF4-FFF2-40B4-BE49-F238E27FC236}">
              <a16:creationId xmlns:a16="http://schemas.microsoft.com/office/drawing/2014/main" id="{4056B5D9-A50C-45D8-B23C-90E0094898D7}"/>
            </a:ext>
          </a:extLst>
        </xdr:cNvPr>
        <xdr:cNvCxnSpPr/>
      </xdr:nvCxnSpPr>
      <xdr:spPr>
        <a:xfrm flipH="1" flipV="1">
          <a:off x="12106275" y="27984450"/>
          <a:ext cx="9525" cy="77152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219077</xdr:colOff>
      <xdr:row>133</xdr:row>
      <xdr:rowOff>38099</xdr:rowOff>
    </xdr:from>
    <xdr:to>
      <xdr:col>51</xdr:col>
      <xdr:colOff>247651</xdr:colOff>
      <xdr:row>135</xdr:row>
      <xdr:rowOff>57148</xdr:rowOff>
    </xdr:to>
    <xdr:sp macro="" textlink="">
      <xdr:nvSpPr>
        <xdr:cNvPr id="111" name="Cube 110">
          <a:extLst>
            <a:ext uri="{FF2B5EF4-FFF2-40B4-BE49-F238E27FC236}">
              <a16:creationId xmlns:a16="http://schemas.microsoft.com/office/drawing/2014/main" id="{201AEEF4-8BD6-429E-BA02-E97F45BEC8C4}"/>
            </a:ext>
          </a:extLst>
        </xdr:cNvPr>
        <xdr:cNvSpPr/>
      </xdr:nvSpPr>
      <xdr:spPr>
        <a:xfrm rot="16200000">
          <a:off x="12920665" y="29303661"/>
          <a:ext cx="428624" cy="285749"/>
        </a:xfrm>
        <a:prstGeom prst="cub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66675</xdr:colOff>
      <xdr:row>134</xdr:row>
      <xdr:rowOff>219075</xdr:rowOff>
    </xdr:from>
    <xdr:to>
      <xdr:col>53</xdr:col>
      <xdr:colOff>39373</xdr:colOff>
      <xdr:row>137</xdr:row>
      <xdr:rowOff>115803</xdr:rowOff>
    </xdr:to>
    <xdr:sp macro="" textlink="">
      <xdr:nvSpPr>
        <xdr:cNvPr id="115" name="Arc 114">
          <a:extLst>
            <a:ext uri="{FF2B5EF4-FFF2-40B4-BE49-F238E27FC236}">
              <a16:creationId xmlns:a16="http://schemas.microsoft.com/office/drawing/2014/main" id="{FDFDCD20-5F47-4DA8-8413-34B9F5347E40}"/>
            </a:ext>
          </a:extLst>
        </xdr:cNvPr>
        <xdr:cNvSpPr/>
      </xdr:nvSpPr>
      <xdr:spPr>
        <a:xfrm rot="21116175">
          <a:off x="13096875" y="29594175"/>
          <a:ext cx="487048" cy="582528"/>
        </a:xfrm>
        <a:prstGeom prst="arc">
          <a:avLst>
            <a:gd name="adj1" fmla="val 16200000"/>
            <a:gd name="adj2" fmla="val 1251701"/>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49</xdr:col>
      <xdr:colOff>85725</xdr:colOff>
      <xdr:row>134</xdr:row>
      <xdr:rowOff>209550</xdr:rowOff>
    </xdr:from>
    <xdr:to>
      <xdr:col>51</xdr:col>
      <xdr:colOff>123825</xdr:colOff>
      <xdr:row>137</xdr:row>
      <xdr:rowOff>47625</xdr:rowOff>
    </xdr:to>
    <xdr:sp macro="" textlink="">
      <xdr:nvSpPr>
        <xdr:cNvPr id="116" name="Circle: Hollow 115">
          <a:extLst>
            <a:ext uri="{FF2B5EF4-FFF2-40B4-BE49-F238E27FC236}">
              <a16:creationId xmlns:a16="http://schemas.microsoft.com/office/drawing/2014/main" id="{502D8164-06CE-4106-93CA-2FE4ABBDA3A6}"/>
            </a:ext>
          </a:extLst>
        </xdr:cNvPr>
        <xdr:cNvSpPr/>
      </xdr:nvSpPr>
      <xdr:spPr>
        <a:xfrm>
          <a:off x="12601575" y="29670375"/>
          <a:ext cx="552450" cy="523875"/>
        </a:xfrm>
        <a:prstGeom prst="donut">
          <a:avLst>
            <a:gd name="adj" fmla="val 7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tx1"/>
              </a:solidFill>
            </a:rPr>
            <a:t>M</a:t>
          </a:r>
        </a:p>
      </xdr:txBody>
    </xdr:sp>
    <xdr:clientData/>
  </xdr:twoCellAnchor>
  <xdr:twoCellAnchor>
    <xdr:from>
      <xdr:col>33</xdr:col>
      <xdr:colOff>152400</xdr:colOff>
      <xdr:row>127</xdr:row>
      <xdr:rowOff>161925</xdr:rowOff>
    </xdr:from>
    <xdr:to>
      <xdr:col>40</xdr:col>
      <xdr:colOff>95250</xdr:colOff>
      <xdr:row>130</xdr:row>
      <xdr:rowOff>19050</xdr:rowOff>
    </xdr:to>
    <xdr:cxnSp macro="">
      <xdr:nvCxnSpPr>
        <xdr:cNvPr id="118" name="Straight Arrow Connector 117">
          <a:extLst>
            <a:ext uri="{FF2B5EF4-FFF2-40B4-BE49-F238E27FC236}">
              <a16:creationId xmlns:a16="http://schemas.microsoft.com/office/drawing/2014/main" id="{636CFAC6-54A3-437E-8C36-F39AF30BE3C4}"/>
            </a:ext>
          </a:extLst>
        </xdr:cNvPr>
        <xdr:cNvCxnSpPr/>
      </xdr:nvCxnSpPr>
      <xdr:spPr>
        <a:xfrm>
          <a:off x="8572500" y="28222575"/>
          <a:ext cx="1676400" cy="447675"/>
        </a:xfrm>
        <a:prstGeom prst="straightConnector1">
          <a:avLst/>
        </a:prstGeom>
        <a:ln w="381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171450</xdr:colOff>
      <xdr:row>122</xdr:row>
      <xdr:rowOff>247650</xdr:rowOff>
    </xdr:from>
    <xdr:to>
      <xdr:col>36</xdr:col>
      <xdr:colOff>228600</xdr:colOff>
      <xdr:row>127</xdr:row>
      <xdr:rowOff>152400</xdr:rowOff>
    </xdr:to>
    <xdr:cxnSp macro="">
      <xdr:nvCxnSpPr>
        <xdr:cNvPr id="121" name="Straight Arrow Connector 120">
          <a:extLst>
            <a:ext uri="{FF2B5EF4-FFF2-40B4-BE49-F238E27FC236}">
              <a16:creationId xmlns:a16="http://schemas.microsoft.com/office/drawing/2014/main" id="{AFA75162-BA5A-48FD-933A-0D59E6A4CA90}"/>
            </a:ext>
          </a:extLst>
        </xdr:cNvPr>
        <xdr:cNvCxnSpPr/>
      </xdr:nvCxnSpPr>
      <xdr:spPr>
        <a:xfrm flipV="1">
          <a:off x="8591550" y="27317700"/>
          <a:ext cx="800100" cy="895350"/>
        </a:xfrm>
        <a:prstGeom prst="straightConnector1">
          <a:avLst/>
        </a:prstGeom>
        <a:ln w="381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228600</xdr:colOff>
      <xdr:row>122</xdr:row>
      <xdr:rowOff>95250</xdr:rowOff>
    </xdr:from>
    <xdr:to>
      <xdr:col>41</xdr:col>
      <xdr:colOff>38100</xdr:colOff>
      <xdr:row>124</xdr:row>
      <xdr:rowOff>171450</xdr:rowOff>
    </xdr:to>
    <xdr:sp macro="" textlink="">
      <xdr:nvSpPr>
        <xdr:cNvPr id="124" name="Circle: Hollow 123">
          <a:extLst>
            <a:ext uri="{FF2B5EF4-FFF2-40B4-BE49-F238E27FC236}">
              <a16:creationId xmlns:a16="http://schemas.microsoft.com/office/drawing/2014/main" id="{57F0C6E7-FB6C-4451-A670-3DA8D8B75D9A}"/>
            </a:ext>
          </a:extLst>
        </xdr:cNvPr>
        <xdr:cNvSpPr/>
      </xdr:nvSpPr>
      <xdr:spPr>
        <a:xfrm>
          <a:off x="9886950" y="27165300"/>
          <a:ext cx="552450" cy="523875"/>
        </a:xfrm>
        <a:prstGeom prst="donut">
          <a:avLst>
            <a:gd name="adj" fmla="val 7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tx1"/>
              </a:solidFill>
            </a:rPr>
            <a:t>M</a:t>
          </a:r>
        </a:p>
      </xdr:txBody>
    </xdr:sp>
    <xdr:clientData/>
  </xdr:twoCellAnchor>
  <xdr:twoCellAnchor>
    <xdr:from>
      <xdr:col>39</xdr:col>
      <xdr:colOff>28575</xdr:colOff>
      <xdr:row>131</xdr:row>
      <xdr:rowOff>123825</xdr:rowOff>
    </xdr:from>
    <xdr:to>
      <xdr:col>41</xdr:col>
      <xdr:colOff>85725</xdr:colOff>
      <xdr:row>134</xdr:row>
      <xdr:rowOff>104775</xdr:rowOff>
    </xdr:to>
    <xdr:sp macro="" textlink="">
      <xdr:nvSpPr>
        <xdr:cNvPr id="125" name="Circle: Hollow 124">
          <a:extLst>
            <a:ext uri="{FF2B5EF4-FFF2-40B4-BE49-F238E27FC236}">
              <a16:creationId xmlns:a16="http://schemas.microsoft.com/office/drawing/2014/main" id="{7EC2C7EB-09B2-4432-8A49-F56B92C0A27B}"/>
            </a:ext>
          </a:extLst>
        </xdr:cNvPr>
        <xdr:cNvSpPr/>
      </xdr:nvSpPr>
      <xdr:spPr>
        <a:xfrm>
          <a:off x="9934575" y="28956000"/>
          <a:ext cx="552450" cy="523875"/>
        </a:xfrm>
        <a:prstGeom prst="donut">
          <a:avLst>
            <a:gd name="adj" fmla="val 71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tx1"/>
              </a:solidFill>
            </a:rPr>
            <a:t>M</a:t>
          </a:r>
        </a:p>
      </xdr:txBody>
    </xdr:sp>
    <xdr:clientData/>
  </xdr:twoCellAnchor>
  <xdr:twoCellAnchor>
    <xdr:from>
      <xdr:col>0</xdr:col>
      <xdr:colOff>180975</xdr:colOff>
      <xdr:row>68</xdr:row>
      <xdr:rowOff>123825</xdr:rowOff>
    </xdr:from>
    <xdr:to>
      <xdr:col>2</xdr:col>
      <xdr:colOff>161925</xdr:colOff>
      <xdr:row>70</xdr:row>
      <xdr:rowOff>9525</xdr:rowOff>
    </xdr:to>
    <xdr:cxnSp macro="">
      <xdr:nvCxnSpPr>
        <xdr:cNvPr id="5" name="Straight Arrow Connector 4">
          <a:extLst>
            <a:ext uri="{FF2B5EF4-FFF2-40B4-BE49-F238E27FC236}">
              <a16:creationId xmlns:a16="http://schemas.microsoft.com/office/drawing/2014/main" id="{0F4DC76A-9857-44DB-9ADD-AACFAAB3B3FE}"/>
            </a:ext>
          </a:extLst>
        </xdr:cNvPr>
        <xdr:cNvCxnSpPr/>
      </xdr:nvCxnSpPr>
      <xdr:spPr>
        <a:xfrm flipV="1">
          <a:off x="180975" y="16325850"/>
          <a:ext cx="495300" cy="3429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76</xdr:row>
      <xdr:rowOff>180975</xdr:rowOff>
    </xdr:from>
    <xdr:to>
      <xdr:col>3</xdr:col>
      <xdr:colOff>85725</xdr:colOff>
      <xdr:row>78</xdr:row>
      <xdr:rowOff>66675</xdr:rowOff>
    </xdr:to>
    <xdr:cxnSp macro="">
      <xdr:nvCxnSpPr>
        <xdr:cNvPr id="101" name="Straight Arrow Connector 100">
          <a:extLst>
            <a:ext uri="{FF2B5EF4-FFF2-40B4-BE49-F238E27FC236}">
              <a16:creationId xmlns:a16="http://schemas.microsoft.com/office/drawing/2014/main" id="{627A056E-F634-496E-A8BD-252B2220C456}"/>
            </a:ext>
          </a:extLst>
        </xdr:cNvPr>
        <xdr:cNvCxnSpPr/>
      </xdr:nvCxnSpPr>
      <xdr:spPr>
        <a:xfrm flipV="1">
          <a:off x="361950" y="18211800"/>
          <a:ext cx="495300" cy="3429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571501</xdr:colOff>
      <xdr:row>100</xdr:row>
      <xdr:rowOff>57150</xdr:rowOff>
    </xdr:from>
    <xdr:to>
      <xdr:col>29</xdr:col>
      <xdr:colOff>369313</xdr:colOff>
      <xdr:row>105</xdr:row>
      <xdr:rowOff>105377</xdr:rowOff>
    </xdr:to>
    <xdr:sp macro="" textlink="">
      <xdr:nvSpPr>
        <xdr:cNvPr id="212" name="Right Arrow 470">
          <a:extLst>
            <a:ext uri="{FF2B5EF4-FFF2-40B4-BE49-F238E27FC236}">
              <a16:creationId xmlns:a16="http://schemas.microsoft.com/office/drawing/2014/main" id="{E8E5BE2B-B02F-4F27-9B59-1D83D1A10D86}"/>
            </a:ext>
          </a:extLst>
        </xdr:cNvPr>
        <xdr:cNvSpPr/>
      </xdr:nvSpPr>
      <xdr:spPr>
        <a:xfrm rot="5400000" flipH="1">
          <a:off x="17443656" y="21161170"/>
          <a:ext cx="953102" cy="578862"/>
        </a:xfrm>
        <a:prstGeom prst="rightArrow">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324455</xdr:colOff>
      <xdr:row>43</xdr:row>
      <xdr:rowOff>152434</xdr:rowOff>
    </xdr:from>
    <xdr:to>
      <xdr:col>19</xdr:col>
      <xdr:colOff>192692</xdr:colOff>
      <xdr:row>59</xdr:row>
      <xdr:rowOff>40237</xdr:rowOff>
    </xdr:to>
    <xdr:sp macro="" textlink="">
      <xdr:nvSpPr>
        <xdr:cNvPr id="213" name="Right Arrow 218">
          <a:extLst>
            <a:ext uri="{FF2B5EF4-FFF2-40B4-BE49-F238E27FC236}">
              <a16:creationId xmlns:a16="http://schemas.microsoft.com/office/drawing/2014/main" id="{63433395-BD78-410D-A548-C3356E258C62}"/>
            </a:ext>
          </a:extLst>
        </xdr:cNvPr>
        <xdr:cNvSpPr/>
      </xdr:nvSpPr>
      <xdr:spPr>
        <a:xfrm rot="4774760">
          <a:off x="9387234" y="11777955"/>
          <a:ext cx="2783403" cy="563562"/>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144850</xdr:colOff>
      <xdr:row>48</xdr:row>
      <xdr:rowOff>20015</xdr:rowOff>
    </xdr:from>
    <xdr:to>
      <xdr:col>26</xdr:col>
      <xdr:colOff>703563</xdr:colOff>
      <xdr:row>50</xdr:row>
      <xdr:rowOff>151157</xdr:rowOff>
    </xdr:to>
    <xdr:sp macro="" textlink="">
      <xdr:nvSpPr>
        <xdr:cNvPr id="214" name="Right Arrow 143">
          <a:extLst>
            <a:ext uri="{FF2B5EF4-FFF2-40B4-BE49-F238E27FC236}">
              <a16:creationId xmlns:a16="http://schemas.microsoft.com/office/drawing/2014/main" id="{0B9857F1-09D6-4369-813B-094247661B02}"/>
            </a:ext>
          </a:extLst>
        </xdr:cNvPr>
        <xdr:cNvSpPr/>
      </xdr:nvSpPr>
      <xdr:spPr>
        <a:xfrm rot="9531865">
          <a:off x="14994325" y="11440490"/>
          <a:ext cx="1206413" cy="493092"/>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48352</xdr:colOff>
      <xdr:row>23</xdr:row>
      <xdr:rowOff>170722</xdr:rowOff>
    </xdr:from>
    <xdr:to>
      <xdr:col>14</xdr:col>
      <xdr:colOff>361222</xdr:colOff>
      <xdr:row>27</xdr:row>
      <xdr:rowOff>37372</xdr:rowOff>
    </xdr:to>
    <xdr:sp macro="" textlink="">
      <xdr:nvSpPr>
        <xdr:cNvPr id="215" name="Right Arrow 203">
          <a:extLst>
            <a:ext uri="{FF2B5EF4-FFF2-40B4-BE49-F238E27FC236}">
              <a16:creationId xmlns:a16="http://schemas.microsoft.com/office/drawing/2014/main" id="{30D2C158-B86B-4E83-8890-C515C3DC57B1}"/>
            </a:ext>
          </a:extLst>
        </xdr:cNvPr>
        <xdr:cNvSpPr/>
      </xdr:nvSpPr>
      <xdr:spPr>
        <a:xfrm>
          <a:off x="6334852" y="7019197"/>
          <a:ext cx="1608270" cy="628650"/>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542233</xdr:colOff>
      <xdr:row>60</xdr:row>
      <xdr:rowOff>164205</xdr:rowOff>
    </xdr:from>
    <xdr:to>
      <xdr:col>27</xdr:col>
      <xdr:colOff>705622</xdr:colOff>
      <xdr:row>63</xdr:row>
      <xdr:rowOff>67447</xdr:rowOff>
    </xdr:to>
    <xdr:sp macro="" textlink="">
      <xdr:nvSpPr>
        <xdr:cNvPr id="216" name="Down Arrow 329">
          <a:extLst>
            <a:ext uri="{FF2B5EF4-FFF2-40B4-BE49-F238E27FC236}">
              <a16:creationId xmlns:a16="http://schemas.microsoft.com/office/drawing/2014/main" id="{482B40BE-C4EC-4B6F-8865-675EC3DF2FB2}"/>
            </a:ext>
          </a:extLst>
        </xdr:cNvPr>
        <xdr:cNvSpPr/>
      </xdr:nvSpPr>
      <xdr:spPr>
        <a:xfrm rot="16200000">
          <a:off x="16288544" y="13507244"/>
          <a:ext cx="446167" cy="944439"/>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245796</xdr:colOff>
      <xdr:row>107</xdr:row>
      <xdr:rowOff>142027</xdr:rowOff>
    </xdr:from>
    <xdr:to>
      <xdr:col>8</xdr:col>
      <xdr:colOff>228333</xdr:colOff>
      <xdr:row>112</xdr:row>
      <xdr:rowOff>152399</xdr:rowOff>
    </xdr:to>
    <xdr:sp macro="" textlink="">
      <xdr:nvSpPr>
        <xdr:cNvPr id="217" name="Right Arrow 208">
          <a:extLst>
            <a:ext uri="{FF2B5EF4-FFF2-40B4-BE49-F238E27FC236}">
              <a16:creationId xmlns:a16="http://schemas.microsoft.com/office/drawing/2014/main" id="{51AAC356-AF77-42F0-8C18-870D583610EE}"/>
            </a:ext>
          </a:extLst>
        </xdr:cNvPr>
        <xdr:cNvSpPr/>
      </xdr:nvSpPr>
      <xdr:spPr>
        <a:xfrm rot="16200000">
          <a:off x="3341791" y="22468257"/>
          <a:ext cx="915247" cy="630237"/>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115427</xdr:colOff>
      <xdr:row>84</xdr:row>
      <xdr:rowOff>94767</xdr:rowOff>
    </xdr:from>
    <xdr:to>
      <xdr:col>28</xdr:col>
      <xdr:colOff>265320</xdr:colOff>
      <xdr:row>87</xdr:row>
      <xdr:rowOff>102704</xdr:rowOff>
    </xdr:to>
    <xdr:sp macro="" textlink="">
      <xdr:nvSpPr>
        <xdr:cNvPr id="218" name="Right Arrow 228">
          <a:extLst>
            <a:ext uri="{FF2B5EF4-FFF2-40B4-BE49-F238E27FC236}">
              <a16:creationId xmlns:a16="http://schemas.microsoft.com/office/drawing/2014/main" id="{F6C8F323-AD15-497F-8B9E-114C1E7035C4}"/>
            </a:ext>
          </a:extLst>
        </xdr:cNvPr>
        <xdr:cNvSpPr/>
      </xdr:nvSpPr>
      <xdr:spPr>
        <a:xfrm rot="9810312">
          <a:off x="16393652" y="18030342"/>
          <a:ext cx="930943" cy="550862"/>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285483</xdr:colOff>
      <xdr:row>78</xdr:row>
      <xdr:rowOff>161078</xdr:rowOff>
    </xdr:from>
    <xdr:to>
      <xdr:col>29</xdr:col>
      <xdr:colOff>66408</xdr:colOff>
      <xdr:row>82</xdr:row>
      <xdr:rowOff>133396</xdr:rowOff>
    </xdr:to>
    <xdr:sp macro="" textlink="">
      <xdr:nvSpPr>
        <xdr:cNvPr id="219" name="Right Arrow 217">
          <a:extLst>
            <a:ext uri="{FF2B5EF4-FFF2-40B4-BE49-F238E27FC236}">
              <a16:creationId xmlns:a16="http://schemas.microsoft.com/office/drawing/2014/main" id="{4322DF5B-8FBE-47B2-B5A2-7AF28F538234}"/>
            </a:ext>
          </a:extLst>
        </xdr:cNvPr>
        <xdr:cNvSpPr/>
      </xdr:nvSpPr>
      <xdr:spPr>
        <a:xfrm rot="5400000">
          <a:off x="17277637" y="17077924"/>
          <a:ext cx="696218" cy="561975"/>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495003</xdr:colOff>
      <xdr:row>94</xdr:row>
      <xdr:rowOff>7806</xdr:rowOff>
    </xdr:from>
    <xdr:to>
      <xdr:col>18</xdr:col>
      <xdr:colOff>609189</xdr:colOff>
      <xdr:row>96</xdr:row>
      <xdr:rowOff>106310</xdr:rowOff>
    </xdr:to>
    <xdr:sp macro="" textlink="">
      <xdr:nvSpPr>
        <xdr:cNvPr id="220" name="Down Arrow 393">
          <a:extLst>
            <a:ext uri="{FF2B5EF4-FFF2-40B4-BE49-F238E27FC236}">
              <a16:creationId xmlns:a16="http://schemas.microsoft.com/office/drawing/2014/main" id="{F19082D4-C753-4EF4-9A73-8AFA6CC5EC8B}"/>
            </a:ext>
          </a:extLst>
        </xdr:cNvPr>
        <xdr:cNvSpPr/>
      </xdr:nvSpPr>
      <xdr:spPr>
        <a:xfrm rot="16826878">
          <a:off x="9513494" y="18992815"/>
          <a:ext cx="479504" cy="2057286"/>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407987</xdr:colOff>
      <xdr:row>97</xdr:row>
      <xdr:rowOff>103186</xdr:rowOff>
    </xdr:from>
    <xdr:to>
      <xdr:col>21</xdr:col>
      <xdr:colOff>236616</xdr:colOff>
      <xdr:row>101</xdr:row>
      <xdr:rowOff>171449</xdr:rowOff>
    </xdr:to>
    <xdr:sp macro="" textlink="">
      <xdr:nvSpPr>
        <xdr:cNvPr id="221" name="Down Arrow 392">
          <a:extLst>
            <a:ext uri="{FF2B5EF4-FFF2-40B4-BE49-F238E27FC236}">
              <a16:creationId xmlns:a16="http://schemas.microsoft.com/office/drawing/2014/main" id="{F8DB121B-2B59-4642-8F16-D8574D9873CB}"/>
            </a:ext>
          </a:extLst>
        </xdr:cNvPr>
        <xdr:cNvSpPr/>
      </xdr:nvSpPr>
      <xdr:spPr>
        <a:xfrm>
          <a:off x="11971337" y="20448586"/>
          <a:ext cx="523954" cy="820738"/>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74516</xdr:colOff>
      <xdr:row>90</xdr:row>
      <xdr:rowOff>114301</xdr:rowOff>
    </xdr:from>
    <xdr:to>
      <xdr:col>22</xdr:col>
      <xdr:colOff>554020</xdr:colOff>
      <xdr:row>95</xdr:row>
      <xdr:rowOff>121995</xdr:rowOff>
    </xdr:to>
    <xdr:sp macro="" textlink="">
      <xdr:nvSpPr>
        <xdr:cNvPr id="222" name="Down Arrow 391">
          <a:extLst>
            <a:ext uri="{FF2B5EF4-FFF2-40B4-BE49-F238E27FC236}">
              <a16:creationId xmlns:a16="http://schemas.microsoft.com/office/drawing/2014/main" id="{441EFA65-271C-49B6-9E09-3B8C6400D78E}"/>
            </a:ext>
          </a:extLst>
        </xdr:cNvPr>
        <xdr:cNvSpPr/>
      </xdr:nvSpPr>
      <xdr:spPr>
        <a:xfrm>
          <a:off x="12980891" y="19135726"/>
          <a:ext cx="479504" cy="950669"/>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647604</xdr:colOff>
      <xdr:row>48</xdr:row>
      <xdr:rowOff>131763</xdr:rowOff>
    </xdr:from>
    <xdr:to>
      <xdr:col>17</xdr:col>
      <xdr:colOff>523858</xdr:colOff>
      <xdr:row>54</xdr:row>
      <xdr:rowOff>133351</xdr:rowOff>
    </xdr:to>
    <xdr:sp macro="" textlink="">
      <xdr:nvSpPr>
        <xdr:cNvPr id="223" name="Down Arrow 390">
          <a:extLst>
            <a:ext uri="{FF2B5EF4-FFF2-40B4-BE49-F238E27FC236}">
              <a16:creationId xmlns:a16="http://schemas.microsoft.com/office/drawing/2014/main" id="{1BFF2A66-2043-42B9-B2E9-331A30E31F79}"/>
            </a:ext>
          </a:extLst>
        </xdr:cNvPr>
        <xdr:cNvSpPr/>
      </xdr:nvSpPr>
      <xdr:spPr>
        <a:xfrm>
          <a:off x="9524904" y="11552238"/>
          <a:ext cx="523954" cy="1087438"/>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579437</xdr:colOff>
      <xdr:row>43</xdr:row>
      <xdr:rowOff>68262</xdr:rowOff>
    </xdr:from>
    <xdr:to>
      <xdr:col>14</xdr:col>
      <xdr:colOff>411241</xdr:colOff>
      <xdr:row>47</xdr:row>
      <xdr:rowOff>188789</xdr:rowOff>
    </xdr:to>
    <xdr:sp macro="" textlink="">
      <xdr:nvSpPr>
        <xdr:cNvPr id="224" name="Down Arrow 389">
          <a:extLst>
            <a:ext uri="{FF2B5EF4-FFF2-40B4-BE49-F238E27FC236}">
              <a16:creationId xmlns:a16="http://schemas.microsoft.com/office/drawing/2014/main" id="{66691FF3-07D0-4667-8CE1-80C04F6408C2}"/>
            </a:ext>
          </a:extLst>
        </xdr:cNvPr>
        <xdr:cNvSpPr/>
      </xdr:nvSpPr>
      <xdr:spPr>
        <a:xfrm>
          <a:off x="7513637" y="10583862"/>
          <a:ext cx="479504" cy="834902"/>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15874</xdr:colOff>
      <xdr:row>82</xdr:row>
      <xdr:rowOff>82550</xdr:rowOff>
    </xdr:from>
    <xdr:to>
      <xdr:col>23</xdr:col>
      <xdr:colOff>590549</xdr:colOff>
      <xdr:row>85</xdr:row>
      <xdr:rowOff>168943</xdr:rowOff>
    </xdr:to>
    <xdr:sp macro="" textlink="">
      <xdr:nvSpPr>
        <xdr:cNvPr id="225" name="Right Arrow 385">
          <a:extLst>
            <a:ext uri="{FF2B5EF4-FFF2-40B4-BE49-F238E27FC236}">
              <a16:creationId xmlns:a16="http://schemas.microsoft.com/office/drawing/2014/main" id="{BF68B0DD-9171-4DD3-9F9E-51355ADE74A9}"/>
            </a:ext>
          </a:extLst>
        </xdr:cNvPr>
        <xdr:cNvSpPr/>
      </xdr:nvSpPr>
      <xdr:spPr>
        <a:xfrm rot="5400000">
          <a:off x="13545009" y="17690639"/>
          <a:ext cx="629318" cy="569913"/>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58668</xdr:colOff>
      <xdr:row>73</xdr:row>
      <xdr:rowOff>57154</xdr:rowOff>
    </xdr:from>
    <xdr:to>
      <xdr:col>20</xdr:col>
      <xdr:colOff>629547</xdr:colOff>
      <xdr:row>78</xdr:row>
      <xdr:rowOff>104266</xdr:rowOff>
    </xdr:to>
    <xdr:sp macro="" textlink="">
      <xdr:nvSpPr>
        <xdr:cNvPr id="226" name="Right Arrow 384">
          <a:extLst>
            <a:ext uri="{FF2B5EF4-FFF2-40B4-BE49-F238E27FC236}">
              <a16:creationId xmlns:a16="http://schemas.microsoft.com/office/drawing/2014/main" id="{498B4D32-B4F5-44FE-9176-4C562A2AECDF}"/>
            </a:ext>
          </a:extLst>
        </xdr:cNvPr>
        <xdr:cNvSpPr/>
      </xdr:nvSpPr>
      <xdr:spPr>
        <a:xfrm rot="5400000">
          <a:off x="11431464" y="16192558"/>
          <a:ext cx="951987" cy="570879"/>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258051</xdr:colOff>
      <xdr:row>108</xdr:row>
      <xdr:rowOff>180983</xdr:rowOff>
    </xdr:from>
    <xdr:to>
      <xdr:col>16</xdr:col>
      <xdr:colOff>229476</xdr:colOff>
      <xdr:row>115</xdr:row>
      <xdr:rowOff>57152</xdr:rowOff>
    </xdr:to>
    <xdr:sp macro="" textlink="">
      <xdr:nvSpPr>
        <xdr:cNvPr id="227" name="Right Arrow 383">
          <a:extLst>
            <a:ext uri="{FF2B5EF4-FFF2-40B4-BE49-F238E27FC236}">
              <a16:creationId xmlns:a16="http://schemas.microsoft.com/office/drawing/2014/main" id="{932BAA88-5F66-44FF-AD8A-783150D1FA1E}"/>
            </a:ext>
          </a:extLst>
        </xdr:cNvPr>
        <xdr:cNvSpPr/>
      </xdr:nvSpPr>
      <xdr:spPr>
        <a:xfrm rot="5400000">
          <a:off x="8225717" y="22807617"/>
          <a:ext cx="1142994" cy="619125"/>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474202</xdr:colOff>
      <xdr:row>92</xdr:row>
      <xdr:rowOff>124929</xdr:rowOff>
    </xdr:from>
    <xdr:to>
      <xdr:col>12</xdr:col>
      <xdr:colOff>247650</xdr:colOff>
      <xdr:row>95</xdr:row>
      <xdr:rowOff>123342</xdr:rowOff>
    </xdr:to>
    <xdr:sp macro="" textlink="">
      <xdr:nvSpPr>
        <xdr:cNvPr id="228" name="Right Arrow 381">
          <a:extLst>
            <a:ext uri="{FF2B5EF4-FFF2-40B4-BE49-F238E27FC236}">
              <a16:creationId xmlns:a16="http://schemas.microsoft.com/office/drawing/2014/main" id="{810F0038-7620-4953-8FED-916CC22FBB17}"/>
            </a:ext>
          </a:extLst>
        </xdr:cNvPr>
        <xdr:cNvSpPr/>
      </xdr:nvSpPr>
      <xdr:spPr>
        <a:xfrm>
          <a:off x="5465302" y="19517829"/>
          <a:ext cx="1068848" cy="569913"/>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7673</xdr:colOff>
      <xdr:row>96</xdr:row>
      <xdr:rowOff>40429</xdr:rowOff>
    </xdr:from>
    <xdr:to>
      <xdr:col>4</xdr:col>
      <xdr:colOff>561710</xdr:colOff>
      <xdr:row>100</xdr:row>
      <xdr:rowOff>19097</xdr:rowOff>
    </xdr:to>
    <xdr:sp macro="" textlink="">
      <xdr:nvSpPr>
        <xdr:cNvPr id="229" name="Right Arrow 379">
          <a:extLst>
            <a:ext uri="{FF2B5EF4-FFF2-40B4-BE49-F238E27FC236}">
              <a16:creationId xmlns:a16="http://schemas.microsoft.com/office/drawing/2014/main" id="{488CC318-D7AC-4DCB-A032-952F5F440E70}"/>
            </a:ext>
          </a:extLst>
        </xdr:cNvPr>
        <xdr:cNvSpPr/>
      </xdr:nvSpPr>
      <xdr:spPr>
        <a:xfrm rot="16200000">
          <a:off x="1209758" y="20288644"/>
          <a:ext cx="740668" cy="554037"/>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325440</xdr:colOff>
      <xdr:row>119</xdr:row>
      <xdr:rowOff>142876</xdr:rowOff>
    </xdr:from>
    <xdr:to>
      <xdr:col>28</xdr:col>
      <xdr:colOff>87313</xdr:colOff>
      <xdr:row>122</xdr:row>
      <xdr:rowOff>152401</xdr:rowOff>
    </xdr:to>
    <xdr:sp macro="" textlink="">
      <xdr:nvSpPr>
        <xdr:cNvPr id="230" name="Right Arrow 372">
          <a:extLst>
            <a:ext uri="{FF2B5EF4-FFF2-40B4-BE49-F238E27FC236}">
              <a16:creationId xmlns:a16="http://schemas.microsoft.com/office/drawing/2014/main" id="{6D09D6DB-B9EC-430E-887F-C33FDCC00966}"/>
            </a:ext>
          </a:extLst>
        </xdr:cNvPr>
        <xdr:cNvSpPr/>
      </xdr:nvSpPr>
      <xdr:spPr>
        <a:xfrm>
          <a:off x="15822615" y="24498301"/>
          <a:ext cx="1323973" cy="552450"/>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248526</xdr:colOff>
      <xdr:row>83</xdr:row>
      <xdr:rowOff>79374</xdr:rowOff>
    </xdr:from>
    <xdr:to>
      <xdr:col>16</xdr:col>
      <xdr:colOff>172326</xdr:colOff>
      <xdr:row>88</xdr:row>
      <xdr:rowOff>116015</xdr:rowOff>
    </xdr:to>
    <xdr:sp macro="" textlink="">
      <xdr:nvSpPr>
        <xdr:cNvPr id="231" name="Right Arrow 371">
          <a:extLst>
            <a:ext uri="{FF2B5EF4-FFF2-40B4-BE49-F238E27FC236}">
              <a16:creationId xmlns:a16="http://schemas.microsoft.com/office/drawing/2014/main" id="{0E631090-53BA-497E-8F4B-E2B4473ACB66}"/>
            </a:ext>
          </a:extLst>
        </xdr:cNvPr>
        <xdr:cNvSpPr/>
      </xdr:nvSpPr>
      <xdr:spPr>
        <a:xfrm rot="5400000">
          <a:off x="8295499" y="18021363"/>
          <a:ext cx="936754" cy="571500"/>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350126</xdr:colOff>
      <xdr:row>75</xdr:row>
      <xdr:rowOff>11117</xdr:rowOff>
    </xdr:from>
    <xdr:to>
      <xdr:col>26</xdr:col>
      <xdr:colOff>321551</xdr:colOff>
      <xdr:row>85</xdr:row>
      <xdr:rowOff>152403</xdr:rowOff>
    </xdr:to>
    <xdr:sp macro="" textlink="">
      <xdr:nvSpPr>
        <xdr:cNvPr id="232" name="Right Arrow 320">
          <a:extLst>
            <a:ext uri="{FF2B5EF4-FFF2-40B4-BE49-F238E27FC236}">
              <a16:creationId xmlns:a16="http://schemas.microsoft.com/office/drawing/2014/main" id="{CE37DD08-260A-4FAA-9B0C-9B97B538645B}"/>
            </a:ext>
          </a:extLst>
        </xdr:cNvPr>
        <xdr:cNvSpPr/>
      </xdr:nvSpPr>
      <xdr:spPr>
        <a:xfrm rot="5400000">
          <a:off x="14533646" y="16983872"/>
          <a:ext cx="1951036" cy="619125"/>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742823</xdr:colOff>
      <xdr:row>15</xdr:row>
      <xdr:rowOff>37283</xdr:rowOff>
    </xdr:from>
    <xdr:to>
      <xdr:col>29</xdr:col>
      <xdr:colOff>592010</xdr:colOff>
      <xdr:row>25</xdr:row>
      <xdr:rowOff>133350</xdr:rowOff>
    </xdr:to>
    <xdr:sp macro="" textlink="">
      <xdr:nvSpPr>
        <xdr:cNvPr id="233" name="Right Arrow 245">
          <a:extLst>
            <a:ext uri="{FF2B5EF4-FFF2-40B4-BE49-F238E27FC236}">
              <a16:creationId xmlns:a16="http://schemas.microsoft.com/office/drawing/2014/main" id="{31475C5B-28B7-4456-B87E-7E684DF2EE43}"/>
            </a:ext>
          </a:extLst>
        </xdr:cNvPr>
        <xdr:cNvSpPr/>
      </xdr:nvSpPr>
      <xdr:spPr>
        <a:xfrm rot="5400000">
          <a:off x="17116683" y="6047173"/>
          <a:ext cx="2001067" cy="630237"/>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267522</xdr:colOff>
      <xdr:row>12</xdr:row>
      <xdr:rowOff>115086</xdr:rowOff>
    </xdr:from>
    <xdr:to>
      <xdr:col>27</xdr:col>
      <xdr:colOff>477837</xdr:colOff>
      <xdr:row>15</xdr:row>
      <xdr:rowOff>115086</xdr:rowOff>
    </xdr:to>
    <xdr:sp macro="" textlink="">
      <xdr:nvSpPr>
        <xdr:cNvPr id="234" name="Right Arrow 244">
          <a:extLst>
            <a:ext uri="{FF2B5EF4-FFF2-40B4-BE49-F238E27FC236}">
              <a16:creationId xmlns:a16="http://schemas.microsoft.com/office/drawing/2014/main" id="{617EC775-34D0-4C1B-8D60-CF0080BDF95E}"/>
            </a:ext>
          </a:extLst>
        </xdr:cNvPr>
        <xdr:cNvSpPr/>
      </xdr:nvSpPr>
      <xdr:spPr>
        <a:xfrm rot="223449">
          <a:off x="14469297" y="4868061"/>
          <a:ext cx="2286765" cy="571500"/>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618859</xdr:colOff>
      <xdr:row>73</xdr:row>
      <xdr:rowOff>97578</xdr:rowOff>
    </xdr:from>
    <xdr:to>
      <xdr:col>30</xdr:col>
      <xdr:colOff>531547</xdr:colOff>
      <xdr:row>77</xdr:row>
      <xdr:rowOff>65133</xdr:rowOff>
    </xdr:to>
    <xdr:sp macro="" textlink="">
      <xdr:nvSpPr>
        <xdr:cNvPr id="235" name="Right Arrow 240">
          <a:extLst>
            <a:ext uri="{FF2B5EF4-FFF2-40B4-BE49-F238E27FC236}">
              <a16:creationId xmlns:a16="http://schemas.microsoft.com/office/drawing/2014/main" id="{A4850E31-0551-492D-9DB9-8607A62CB332}"/>
            </a:ext>
          </a:extLst>
        </xdr:cNvPr>
        <xdr:cNvSpPr/>
      </xdr:nvSpPr>
      <xdr:spPr>
        <a:xfrm rot="16200000">
          <a:off x="18393650" y="16107962"/>
          <a:ext cx="691455" cy="560388"/>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515869</xdr:colOff>
      <xdr:row>41</xdr:row>
      <xdr:rowOff>171633</xdr:rowOff>
    </xdr:from>
    <xdr:to>
      <xdr:col>9</xdr:col>
      <xdr:colOff>429523</xdr:colOff>
      <xdr:row>46</xdr:row>
      <xdr:rowOff>83625</xdr:rowOff>
    </xdr:to>
    <xdr:sp macro="" textlink="">
      <xdr:nvSpPr>
        <xdr:cNvPr id="236" name="Right Arrow 239">
          <a:extLst>
            <a:ext uri="{FF2B5EF4-FFF2-40B4-BE49-F238E27FC236}">
              <a16:creationId xmlns:a16="http://schemas.microsoft.com/office/drawing/2014/main" id="{27752414-B7F7-4876-853D-AE29AD2B4796}"/>
            </a:ext>
          </a:extLst>
        </xdr:cNvPr>
        <xdr:cNvSpPr/>
      </xdr:nvSpPr>
      <xdr:spPr>
        <a:xfrm rot="5400000">
          <a:off x="4274312" y="10453040"/>
          <a:ext cx="816867" cy="561354"/>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455152</xdr:colOff>
      <xdr:row>70</xdr:row>
      <xdr:rowOff>28092</xdr:rowOff>
    </xdr:from>
    <xdr:to>
      <xdr:col>28</xdr:col>
      <xdr:colOff>600283</xdr:colOff>
      <xdr:row>73</xdr:row>
      <xdr:rowOff>45554</xdr:rowOff>
    </xdr:to>
    <xdr:sp macro="" textlink="">
      <xdr:nvSpPr>
        <xdr:cNvPr id="237" name="Right Arrow 237">
          <a:extLst>
            <a:ext uri="{FF2B5EF4-FFF2-40B4-BE49-F238E27FC236}">
              <a16:creationId xmlns:a16="http://schemas.microsoft.com/office/drawing/2014/main" id="{ECC1678D-5FF8-49D2-A7C0-BB2D0A8A7A53}"/>
            </a:ext>
          </a:extLst>
        </xdr:cNvPr>
        <xdr:cNvSpPr/>
      </xdr:nvSpPr>
      <xdr:spPr>
        <a:xfrm rot="10800000">
          <a:off x="16733377" y="15430017"/>
          <a:ext cx="926181" cy="560387"/>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361238</xdr:colOff>
      <xdr:row>64</xdr:row>
      <xdr:rowOff>76204</xdr:rowOff>
    </xdr:from>
    <xdr:to>
      <xdr:col>26</xdr:col>
      <xdr:colOff>332663</xdr:colOff>
      <xdr:row>69</xdr:row>
      <xdr:rowOff>68394</xdr:rowOff>
    </xdr:to>
    <xdr:sp macro="" textlink="">
      <xdr:nvSpPr>
        <xdr:cNvPr id="238" name="Right Arrow 232">
          <a:extLst>
            <a:ext uri="{FF2B5EF4-FFF2-40B4-BE49-F238E27FC236}">
              <a16:creationId xmlns:a16="http://schemas.microsoft.com/office/drawing/2014/main" id="{17D7A10B-34BE-47CC-A8E2-777DDFE499F1}"/>
            </a:ext>
          </a:extLst>
        </xdr:cNvPr>
        <xdr:cNvSpPr/>
      </xdr:nvSpPr>
      <xdr:spPr>
        <a:xfrm rot="5400000">
          <a:off x="15071743" y="14531249"/>
          <a:ext cx="897065" cy="619125"/>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584200</xdr:colOff>
      <xdr:row>61</xdr:row>
      <xdr:rowOff>17851</xdr:rowOff>
    </xdr:from>
    <xdr:to>
      <xdr:col>23</xdr:col>
      <xdr:colOff>489840</xdr:colOff>
      <xdr:row>64</xdr:row>
      <xdr:rowOff>14676</xdr:rowOff>
    </xdr:to>
    <xdr:sp macro="" textlink="">
      <xdr:nvSpPr>
        <xdr:cNvPr id="239" name="Right Arrow 231">
          <a:extLst>
            <a:ext uri="{FF2B5EF4-FFF2-40B4-BE49-F238E27FC236}">
              <a16:creationId xmlns:a16="http://schemas.microsoft.com/office/drawing/2014/main" id="{D3E46D1B-1897-47C2-AAB7-540F5883E497}"/>
            </a:ext>
          </a:extLst>
        </xdr:cNvPr>
        <xdr:cNvSpPr/>
      </xdr:nvSpPr>
      <xdr:spPr>
        <a:xfrm>
          <a:off x="12847637" y="13791001"/>
          <a:ext cx="1201040" cy="544512"/>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123059</xdr:colOff>
      <xdr:row>15</xdr:row>
      <xdr:rowOff>18248</xdr:rowOff>
    </xdr:from>
    <xdr:to>
      <xdr:col>26</xdr:col>
      <xdr:colOff>725161</xdr:colOff>
      <xdr:row>18</xdr:row>
      <xdr:rowOff>18248</xdr:rowOff>
    </xdr:to>
    <xdr:sp macro="" textlink="">
      <xdr:nvSpPr>
        <xdr:cNvPr id="240" name="Right Arrow 223">
          <a:extLst>
            <a:ext uri="{FF2B5EF4-FFF2-40B4-BE49-F238E27FC236}">
              <a16:creationId xmlns:a16="http://schemas.microsoft.com/office/drawing/2014/main" id="{F095C952-D5E7-4D96-8A3F-533D9FB79B34}"/>
            </a:ext>
          </a:extLst>
        </xdr:cNvPr>
        <xdr:cNvSpPr/>
      </xdr:nvSpPr>
      <xdr:spPr>
        <a:xfrm rot="1910296">
          <a:off x="14324834" y="5342723"/>
          <a:ext cx="1897502" cy="571500"/>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550736</xdr:colOff>
      <xdr:row>21</xdr:row>
      <xdr:rowOff>19820</xdr:rowOff>
    </xdr:from>
    <xdr:to>
      <xdr:col>28</xdr:col>
      <xdr:colOff>390399</xdr:colOff>
      <xdr:row>25</xdr:row>
      <xdr:rowOff>133201</xdr:rowOff>
    </xdr:to>
    <xdr:sp macro="" textlink="">
      <xdr:nvSpPr>
        <xdr:cNvPr id="241" name="Right Arrow 222">
          <a:extLst>
            <a:ext uri="{FF2B5EF4-FFF2-40B4-BE49-F238E27FC236}">
              <a16:creationId xmlns:a16="http://schemas.microsoft.com/office/drawing/2014/main" id="{3BB438AB-7881-4021-B44C-B8D4F9D95840}"/>
            </a:ext>
          </a:extLst>
        </xdr:cNvPr>
        <xdr:cNvSpPr/>
      </xdr:nvSpPr>
      <xdr:spPr>
        <a:xfrm rot="5400000">
          <a:off x="16701627" y="6614629"/>
          <a:ext cx="875381" cy="620713"/>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315786</xdr:colOff>
      <xdr:row>19</xdr:row>
      <xdr:rowOff>116658</xdr:rowOff>
    </xdr:from>
    <xdr:to>
      <xdr:col>22</xdr:col>
      <xdr:colOff>287211</xdr:colOff>
      <xdr:row>24</xdr:row>
      <xdr:rowOff>49063</xdr:rowOff>
    </xdr:to>
    <xdr:sp macro="" textlink="">
      <xdr:nvSpPr>
        <xdr:cNvPr id="242" name="Right Arrow 221">
          <a:extLst>
            <a:ext uri="{FF2B5EF4-FFF2-40B4-BE49-F238E27FC236}">
              <a16:creationId xmlns:a16="http://schemas.microsoft.com/office/drawing/2014/main" id="{EC08A86D-3DCA-46DD-B4D5-158C542C63B7}"/>
            </a:ext>
          </a:extLst>
        </xdr:cNvPr>
        <xdr:cNvSpPr/>
      </xdr:nvSpPr>
      <xdr:spPr>
        <a:xfrm rot="5400000">
          <a:off x="12441571" y="6336023"/>
          <a:ext cx="884905" cy="619125"/>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161925</xdr:colOff>
      <xdr:row>61</xdr:row>
      <xdr:rowOff>8326</xdr:rowOff>
    </xdr:from>
    <xdr:to>
      <xdr:col>18</xdr:col>
      <xdr:colOff>67565</xdr:colOff>
      <xdr:row>64</xdr:row>
      <xdr:rowOff>5151</xdr:rowOff>
    </xdr:to>
    <xdr:sp macro="" textlink="">
      <xdr:nvSpPr>
        <xdr:cNvPr id="243" name="Right Arrow 218">
          <a:extLst>
            <a:ext uri="{FF2B5EF4-FFF2-40B4-BE49-F238E27FC236}">
              <a16:creationId xmlns:a16="http://schemas.microsoft.com/office/drawing/2014/main" id="{C4789EB4-2BF6-4E79-B4FB-7965941BE152}"/>
            </a:ext>
          </a:extLst>
        </xdr:cNvPr>
        <xdr:cNvSpPr/>
      </xdr:nvSpPr>
      <xdr:spPr>
        <a:xfrm>
          <a:off x="9039225" y="13781476"/>
          <a:ext cx="1201040" cy="544512"/>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250825</xdr:colOff>
      <xdr:row>61</xdr:row>
      <xdr:rowOff>14676</xdr:rowOff>
    </xdr:from>
    <xdr:to>
      <xdr:col>12</xdr:col>
      <xdr:colOff>156465</xdr:colOff>
      <xdr:row>64</xdr:row>
      <xdr:rowOff>11501</xdr:rowOff>
    </xdr:to>
    <xdr:sp macro="" textlink="">
      <xdr:nvSpPr>
        <xdr:cNvPr id="244" name="Right Arrow 214">
          <a:extLst>
            <a:ext uri="{FF2B5EF4-FFF2-40B4-BE49-F238E27FC236}">
              <a16:creationId xmlns:a16="http://schemas.microsoft.com/office/drawing/2014/main" id="{60D17E25-A777-4830-81FA-6E440132145C}"/>
            </a:ext>
          </a:extLst>
        </xdr:cNvPr>
        <xdr:cNvSpPr/>
      </xdr:nvSpPr>
      <xdr:spPr>
        <a:xfrm>
          <a:off x="5246687" y="13792588"/>
          <a:ext cx="1201040" cy="534988"/>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403939</xdr:colOff>
      <xdr:row>29</xdr:row>
      <xdr:rowOff>35549</xdr:rowOff>
    </xdr:from>
    <xdr:to>
      <xdr:col>12</xdr:col>
      <xdr:colOff>375364</xdr:colOff>
      <xdr:row>59</xdr:row>
      <xdr:rowOff>31097</xdr:rowOff>
    </xdr:to>
    <xdr:sp macro="" textlink="">
      <xdr:nvSpPr>
        <xdr:cNvPr id="245" name="Right Arrow 210">
          <a:extLst>
            <a:ext uri="{FF2B5EF4-FFF2-40B4-BE49-F238E27FC236}">
              <a16:creationId xmlns:a16="http://schemas.microsoft.com/office/drawing/2014/main" id="{F964691C-D2D9-4376-A828-72D5CE4E1CF5}"/>
            </a:ext>
          </a:extLst>
        </xdr:cNvPr>
        <xdr:cNvSpPr/>
      </xdr:nvSpPr>
      <xdr:spPr>
        <a:xfrm rot="4839492">
          <a:off x="3644665" y="10425097"/>
          <a:ext cx="5424798" cy="619125"/>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442232</xdr:colOff>
      <xdr:row>32</xdr:row>
      <xdr:rowOff>57114</xdr:rowOff>
    </xdr:from>
    <xdr:to>
      <xdr:col>6</xdr:col>
      <xdr:colOff>413657</xdr:colOff>
      <xdr:row>53</xdr:row>
      <xdr:rowOff>131006</xdr:rowOff>
    </xdr:to>
    <xdr:sp macro="" textlink="">
      <xdr:nvSpPr>
        <xdr:cNvPr id="246" name="Right Arrow 207">
          <a:extLst>
            <a:ext uri="{FF2B5EF4-FFF2-40B4-BE49-F238E27FC236}">
              <a16:creationId xmlns:a16="http://schemas.microsoft.com/office/drawing/2014/main" id="{3A6C671C-4A9E-4CEF-8A09-7CED1F7737FD}"/>
            </a:ext>
          </a:extLst>
        </xdr:cNvPr>
        <xdr:cNvSpPr/>
      </xdr:nvSpPr>
      <xdr:spPr>
        <a:xfrm rot="5188677">
          <a:off x="762473" y="10209610"/>
          <a:ext cx="3874367" cy="619125"/>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261095</xdr:colOff>
      <xdr:row>39</xdr:row>
      <xdr:rowOff>180971</xdr:rowOff>
    </xdr:from>
    <xdr:to>
      <xdr:col>21</xdr:col>
      <xdr:colOff>76200</xdr:colOff>
      <xdr:row>42</xdr:row>
      <xdr:rowOff>173034</xdr:rowOff>
    </xdr:to>
    <xdr:sp macro="" textlink="">
      <xdr:nvSpPr>
        <xdr:cNvPr id="247" name="Right Arrow 205">
          <a:extLst>
            <a:ext uri="{FF2B5EF4-FFF2-40B4-BE49-F238E27FC236}">
              <a16:creationId xmlns:a16="http://schemas.microsoft.com/office/drawing/2014/main" id="{66A1F32F-6E98-40BA-954E-BCF614AAE48E}"/>
            </a:ext>
          </a:extLst>
        </xdr:cNvPr>
        <xdr:cNvSpPr/>
      </xdr:nvSpPr>
      <xdr:spPr>
        <a:xfrm rot="10800000">
          <a:off x="11133882" y="9972671"/>
          <a:ext cx="1200993" cy="534988"/>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57895</xdr:colOff>
      <xdr:row>39</xdr:row>
      <xdr:rowOff>192084</xdr:rowOff>
    </xdr:from>
    <xdr:to>
      <xdr:col>26</xdr:col>
      <xdr:colOff>571500</xdr:colOff>
      <xdr:row>42</xdr:row>
      <xdr:rowOff>179384</xdr:rowOff>
    </xdr:to>
    <xdr:sp macro="" textlink="">
      <xdr:nvSpPr>
        <xdr:cNvPr id="248" name="Right Arrow 201">
          <a:extLst>
            <a:ext uri="{FF2B5EF4-FFF2-40B4-BE49-F238E27FC236}">
              <a16:creationId xmlns:a16="http://schemas.microsoft.com/office/drawing/2014/main" id="{3B9255FD-C6F2-47AE-8FF0-65D95C81B17F}"/>
            </a:ext>
          </a:extLst>
        </xdr:cNvPr>
        <xdr:cNvSpPr/>
      </xdr:nvSpPr>
      <xdr:spPr>
        <a:xfrm rot="10800000">
          <a:off x="14907370" y="9974259"/>
          <a:ext cx="1161305" cy="539750"/>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285038</xdr:colOff>
      <xdr:row>31</xdr:row>
      <xdr:rowOff>160341</xdr:rowOff>
    </xdr:from>
    <xdr:to>
      <xdr:col>29</xdr:col>
      <xdr:colOff>73901</xdr:colOff>
      <xdr:row>38</xdr:row>
      <xdr:rowOff>3</xdr:rowOff>
    </xdr:to>
    <xdr:sp macro="" textlink="">
      <xdr:nvSpPr>
        <xdr:cNvPr id="249" name="Right Arrow 204">
          <a:extLst>
            <a:ext uri="{FF2B5EF4-FFF2-40B4-BE49-F238E27FC236}">
              <a16:creationId xmlns:a16="http://schemas.microsoft.com/office/drawing/2014/main" id="{640746D6-ACE7-4DE8-A898-76E2A082A721}"/>
            </a:ext>
          </a:extLst>
        </xdr:cNvPr>
        <xdr:cNvSpPr/>
      </xdr:nvSpPr>
      <xdr:spPr>
        <a:xfrm rot="5400000">
          <a:off x="17076026" y="8772528"/>
          <a:ext cx="1106487" cy="569913"/>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457200</xdr:colOff>
      <xdr:row>27</xdr:row>
      <xdr:rowOff>122626</xdr:rowOff>
    </xdr:from>
    <xdr:to>
      <xdr:col>26</xdr:col>
      <xdr:colOff>656527</xdr:colOff>
      <xdr:row>30</xdr:row>
      <xdr:rowOff>124213</xdr:rowOff>
    </xdr:to>
    <xdr:sp macro="" textlink="">
      <xdr:nvSpPr>
        <xdr:cNvPr id="250" name="Right Arrow 195">
          <a:extLst>
            <a:ext uri="{FF2B5EF4-FFF2-40B4-BE49-F238E27FC236}">
              <a16:creationId xmlns:a16="http://schemas.microsoft.com/office/drawing/2014/main" id="{14020579-057E-42AD-A5F7-CBD88257A93A}"/>
            </a:ext>
          </a:extLst>
        </xdr:cNvPr>
        <xdr:cNvSpPr/>
      </xdr:nvSpPr>
      <xdr:spPr>
        <a:xfrm>
          <a:off x="14658975" y="7733101"/>
          <a:ext cx="1494727" cy="554037"/>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579437</xdr:colOff>
      <xdr:row>26</xdr:row>
      <xdr:rowOff>28963</xdr:rowOff>
    </xdr:from>
    <xdr:to>
      <xdr:col>20</xdr:col>
      <xdr:colOff>389827</xdr:colOff>
      <xdr:row>29</xdr:row>
      <xdr:rowOff>21026</xdr:rowOff>
    </xdr:to>
    <xdr:sp macro="" textlink="">
      <xdr:nvSpPr>
        <xdr:cNvPr id="251" name="Right Arrow 192">
          <a:extLst>
            <a:ext uri="{FF2B5EF4-FFF2-40B4-BE49-F238E27FC236}">
              <a16:creationId xmlns:a16="http://schemas.microsoft.com/office/drawing/2014/main" id="{870FAC41-C9C9-445E-A6DE-C8677110584C}"/>
            </a:ext>
          </a:extLst>
        </xdr:cNvPr>
        <xdr:cNvSpPr/>
      </xdr:nvSpPr>
      <xdr:spPr>
        <a:xfrm>
          <a:off x="10752137" y="7448938"/>
          <a:ext cx="1201040" cy="554038"/>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154128</xdr:colOff>
      <xdr:row>14</xdr:row>
      <xdr:rowOff>21125</xdr:rowOff>
    </xdr:from>
    <xdr:to>
      <xdr:col>23</xdr:col>
      <xdr:colOff>76200</xdr:colOff>
      <xdr:row>17</xdr:row>
      <xdr:rowOff>152403</xdr:rowOff>
    </xdr:to>
    <xdr:sp macro="" textlink="">
      <xdr:nvSpPr>
        <xdr:cNvPr id="252" name="Right Arrow 155">
          <a:extLst>
            <a:ext uri="{FF2B5EF4-FFF2-40B4-BE49-F238E27FC236}">
              <a16:creationId xmlns:a16="http://schemas.microsoft.com/office/drawing/2014/main" id="{3E1EB78D-DAA1-42AD-A113-99934F87229F}"/>
            </a:ext>
          </a:extLst>
        </xdr:cNvPr>
        <xdr:cNvSpPr/>
      </xdr:nvSpPr>
      <xdr:spPr>
        <a:xfrm rot="5400000">
          <a:off x="12994000" y="5221603"/>
          <a:ext cx="702778" cy="569772"/>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211866</xdr:colOff>
      <xdr:row>43</xdr:row>
      <xdr:rowOff>107044</xdr:rowOff>
    </xdr:from>
    <xdr:to>
      <xdr:col>20</xdr:col>
      <xdr:colOff>183291</xdr:colOff>
      <xdr:row>49</xdr:row>
      <xdr:rowOff>76860</xdr:rowOff>
    </xdr:to>
    <xdr:sp macro="" textlink="">
      <xdr:nvSpPr>
        <xdr:cNvPr id="253" name="Right Arrow 153">
          <a:extLst>
            <a:ext uri="{FF2B5EF4-FFF2-40B4-BE49-F238E27FC236}">
              <a16:creationId xmlns:a16="http://schemas.microsoft.com/office/drawing/2014/main" id="{1ACA9BE3-3798-4741-A251-A6A7482F4FBC}"/>
            </a:ext>
          </a:extLst>
        </xdr:cNvPr>
        <xdr:cNvSpPr/>
      </xdr:nvSpPr>
      <xdr:spPr>
        <a:xfrm rot="13546905">
          <a:off x="10885433" y="10817102"/>
          <a:ext cx="1055666" cy="666750"/>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122126</xdr:colOff>
      <xdr:row>88</xdr:row>
      <xdr:rowOff>95253</xdr:rowOff>
    </xdr:from>
    <xdr:to>
      <xdr:col>25</xdr:col>
      <xdr:colOff>87201</xdr:colOff>
      <xdr:row>105</xdr:row>
      <xdr:rowOff>3</xdr:rowOff>
    </xdr:to>
    <xdr:sp macro="" textlink="">
      <xdr:nvSpPr>
        <xdr:cNvPr id="254" name="Right Arrow 135">
          <a:extLst>
            <a:ext uri="{FF2B5EF4-FFF2-40B4-BE49-F238E27FC236}">
              <a16:creationId xmlns:a16="http://schemas.microsoft.com/office/drawing/2014/main" id="{099D057E-4393-4D01-87EA-DA7AEEF176FC}"/>
            </a:ext>
          </a:extLst>
        </xdr:cNvPr>
        <xdr:cNvSpPr/>
      </xdr:nvSpPr>
      <xdr:spPr>
        <a:xfrm rot="5400000">
          <a:off x="13096764" y="19981865"/>
          <a:ext cx="3067050" cy="612775"/>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876</xdr:colOff>
      <xdr:row>96</xdr:row>
      <xdr:rowOff>17329</xdr:rowOff>
    </xdr:from>
    <xdr:to>
      <xdr:col>16</xdr:col>
      <xdr:colOff>572376</xdr:colOff>
      <xdr:row>105</xdr:row>
      <xdr:rowOff>4</xdr:rowOff>
    </xdr:to>
    <xdr:sp macro="" textlink="">
      <xdr:nvSpPr>
        <xdr:cNvPr id="255" name="Right Arrow 128">
          <a:extLst>
            <a:ext uri="{FF2B5EF4-FFF2-40B4-BE49-F238E27FC236}">
              <a16:creationId xmlns:a16="http://schemas.microsoft.com/office/drawing/2014/main" id="{B70347F1-8F0D-4275-9BAF-C1BE4279385B}"/>
            </a:ext>
          </a:extLst>
        </xdr:cNvPr>
        <xdr:cNvSpPr/>
      </xdr:nvSpPr>
      <xdr:spPr>
        <a:xfrm rot="5400000">
          <a:off x="8339151" y="20711254"/>
          <a:ext cx="1649550" cy="571500"/>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30935</xdr:colOff>
      <xdr:row>13</xdr:row>
      <xdr:rowOff>56891</xdr:rowOff>
    </xdr:from>
    <xdr:to>
      <xdr:col>21</xdr:col>
      <xdr:colOff>371278</xdr:colOff>
      <xdr:row>16</xdr:row>
      <xdr:rowOff>56891</xdr:rowOff>
    </xdr:to>
    <xdr:sp macro="" textlink="">
      <xdr:nvSpPr>
        <xdr:cNvPr id="256" name="Right Arrow 202">
          <a:extLst>
            <a:ext uri="{FF2B5EF4-FFF2-40B4-BE49-F238E27FC236}">
              <a16:creationId xmlns:a16="http://schemas.microsoft.com/office/drawing/2014/main" id="{9AF89168-491F-48AD-B765-DC59D5FD210A}"/>
            </a:ext>
          </a:extLst>
        </xdr:cNvPr>
        <xdr:cNvSpPr/>
      </xdr:nvSpPr>
      <xdr:spPr>
        <a:xfrm rot="10004141">
          <a:off x="10203635" y="5000366"/>
          <a:ext cx="2426318" cy="571500"/>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160005</xdr:colOff>
      <xdr:row>78</xdr:row>
      <xdr:rowOff>47421</xdr:rowOff>
    </xdr:from>
    <xdr:to>
      <xdr:col>12</xdr:col>
      <xdr:colOff>628097</xdr:colOff>
      <xdr:row>81</xdr:row>
      <xdr:rowOff>49008</xdr:rowOff>
    </xdr:to>
    <xdr:sp macro="" textlink="">
      <xdr:nvSpPr>
        <xdr:cNvPr id="257" name="Right Arrow 180">
          <a:extLst>
            <a:ext uri="{FF2B5EF4-FFF2-40B4-BE49-F238E27FC236}">
              <a16:creationId xmlns:a16="http://schemas.microsoft.com/office/drawing/2014/main" id="{CDBE1594-02C6-4771-A37B-B9E37C464A68}"/>
            </a:ext>
          </a:extLst>
        </xdr:cNvPr>
        <xdr:cNvSpPr/>
      </xdr:nvSpPr>
      <xdr:spPr>
        <a:xfrm>
          <a:off x="5151105" y="16897146"/>
          <a:ext cx="1763492" cy="544512"/>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293561</xdr:colOff>
      <xdr:row>17</xdr:row>
      <xdr:rowOff>145233</xdr:rowOff>
    </xdr:from>
    <xdr:to>
      <xdr:col>17</xdr:col>
      <xdr:colOff>264986</xdr:colOff>
      <xdr:row>22</xdr:row>
      <xdr:rowOff>77638</xdr:rowOff>
    </xdr:to>
    <xdr:sp macro="" textlink="">
      <xdr:nvSpPr>
        <xdr:cNvPr id="258" name="Right Arrow 169">
          <a:extLst>
            <a:ext uri="{FF2B5EF4-FFF2-40B4-BE49-F238E27FC236}">
              <a16:creationId xmlns:a16="http://schemas.microsoft.com/office/drawing/2014/main" id="{86DF4FCC-0A25-4391-BEE0-3954960C1807}"/>
            </a:ext>
          </a:extLst>
        </xdr:cNvPr>
        <xdr:cNvSpPr/>
      </xdr:nvSpPr>
      <xdr:spPr>
        <a:xfrm rot="5400000">
          <a:off x="9037971" y="5983598"/>
          <a:ext cx="884905" cy="619125"/>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525465</xdr:colOff>
      <xdr:row>117</xdr:row>
      <xdr:rowOff>112714</xdr:rowOff>
    </xdr:from>
    <xdr:to>
      <xdr:col>20</xdr:col>
      <xdr:colOff>236538</xdr:colOff>
      <xdr:row>120</xdr:row>
      <xdr:rowOff>122239</xdr:rowOff>
    </xdr:to>
    <xdr:sp macro="" textlink="">
      <xdr:nvSpPr>
        <xdr:cNvPr id="259" name="Right Arrow 216">
          <a:extLst>
            <a:ext uri="{FF2B5EF4-FFF2-40B4-BE49-F238E27FC236}">
              <a16:creationId xmlns:a16="http://schemas.microsoft.com/office/drawing/2014/main" id="{FA635871-79A3-453D-A560-96802A152EA9}"/>
            </a:ext>
          </a:extLst>
        </xdr:cNvPr>
        <xdr:cNvSpPr/>
      </xdr:nvSpPr>
      <xdr:spPr>
        <a:xfrm>
          <a:off x="10698165" y="24106189"/>
          <a:ext cx="1101723" cy="552450"/>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229216</xdr:colOff>
      <xdr:row>19</xdr:row>
      <xdr:rowOff>50496</xdr:rowOff>
    </xdr:from>
    <xdr:to>
      <xdr:col>4</xdr:col>
      <xdr:colOff>184767</xdr:colOff>
      <xdr:row>73</xdr:row>
      <xdr:rowOff>123377</xdr:rowOff>
    </xdr:to>
    <xdr:sp macro="" textlink="">
      <xdr:nvSpPr>
        <xdr:cNvPr id="260" name="Right Arrow 185">
          <a:extLst>
            <a:ext uri="{FF2B5EF4-FFF2-40B4-BE49-F238E27FC236}">
              <a16:creationId xmlns:a16="http://schemas.microsoft.com/office/drawing/2014/main" id="{AEAD183F-0D82-483D-BE2D-14A652281E3F}"/>
            </a:ext>
          </a:extLst>
        </xdr:cNvPr>
        <xdr:cNvSpPr/>
      </xdr:nvSpPr>
      <xdr:spPr>
        <a:xfrm rot="5244263">
          <a:off x="-4001399" y="11120061"/>
          <a:ext cx="10359881" cy="603251"/>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266700</xdr:colOff>
      <xdr:row>22</xdr:row>
      <xdr:rowOff>18733</xdr:rowOff>
    </xdr:from>
    <xdr:to>
      <xdr:col>13</xdr:col>
      <xdr:colOff>207961</xdr:colOff>
      <xdr:row>35</xdr:row>
      <xdr:rowOff>19051</xdr:rowOff>
    </xdr:to>
    <xdr:sp macro="" textlink="">
      <xdr:nvSpPr>
        <xdr:cNvPr id="261" name="Rounded Rectangle 28">
          <a:extLst>
            <a:ext uri="{FF2B5EF4-FFF2-40B4-BE49-F238E27FC236}">
              <a16:creationId xmlns:a16="http://schemas.microsoft.com/office/drawing/2014/main" id="{C966EAF6-5892-445F-98C8-5530F16F3141}"/>
            </a:ext>
          </a:extLst>
        </xdr:cNvPr>
        <xdr:cNvSpPr/>
      </xdr:nvSpPr>
      <xdr:spPr>
        <a:xfrm>
          <a:off x="1562100" y="6676708"/>
          <a:ext cx="5580061" cy="2410143"/>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Raw Materials-Water Cooled:</a:t>
          </a:r>
        </a:p>
        <a:p>
          <a:pPr algn="ctr"/>
          <a:r>
            <a:rPr lang="en-US" sz="2800" b="1" u="none">
              <a:solidFill>
                <a:sysClr val="windowText" lastClr="000000"/>
              </a:solidFill>
            </a:rPr>
            <a:t>Steel Plate &amp; Bar,</a:t>
          </a:r>
          <a:r>
            <a:rPr lang="en-US" sz="2800" b="1" u="none" baseline="0">
              <a:solidFill>
                <a:sysClr val="windowText" lastClr="000000"/>
              </a:solidFill>
            </a:rPr>
            <a:t> Copper Tubes,  Motors, Castings and Various Other Components</a:t>
          </a:r>
          <a:endParaRPr lang="en-US" sz="2800" b="1" u="none">
            <a:solidFill>
              <a:sysClr val="windowText" lastClr="000000"/>
            </a:solidFill>
          </a:endParaRPr>
        </a:p>
      </xdr:txBody>
    </xdr:sp>
    <xdr:clientData/>
  </xdr:twoCellAnchor>
  <xdr:twoCellAnchor>
    <xdr:from>
      <xdr:col>5</xdr:col>
      <xdr:colOff>302505</xdr:colOff>
      <xdr:row>17</xdr:row>
      <xdr:rowOff>74489</xdr:rowOff>
    </xdr:from>
    <xdr:to>
      <xdr:col>6</xdr:col>
      <xdr:colOff>273930</xdr:colOff>
      <xdr:row>22</xdr:row>
      <xdr:rowOff>11478</xdr:rowOff>
    </xdr:to>
    <xdr:sp macro="" textlink="">
      <xdr:nvSpPr>
        <xdr:cNvPr id="262" name="Right Arrow 294">
          <a:extLst>
            <a:ext uri="{FF2B5EF4-FFF2-40B4-BE49-F238E27FC236}">
              <a16:creationId xmlns:a16="http://schemas.microsoft.com/office/drawing/2014/main" id="{8E30C8F7-2813-47F6-9FEA-CDBA798EFFD7}"/>
            </a:ext>
          </a:extLst>
        </xdr:cNvPr>
        <xdr:cNvSpPr/>
      </xdr:nvSpPr>
      <xdr:spPr>
        <a:xfrm rot="4839492">
          <a:off x="2110423" y="5915146"/>
          <a:ext cx="889489" cy="619125"/>
        </a:xfrm>
        <a:prstGeom prst="rightArrow">
          <a:avLst/>
        </a:prstGeom>
        <a:solidFill>
          <a:schemeClr val="accent6">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457200</xdr:colOff>
      <xdr:row>17</xdr:row>
      <xdr:rowOff>57149</xdr:rowOff>
    </xdr:from>
    <xdr:to>
      <xdr:col>7</xdr:col>
      <xdr:colOff>37110</xdr:colOff>
      <xdr:row>23</xdr:row>
      <xdr:rowOff>38036</xdr:rowOff>
    </xdr:to>
    <xdr:pic>
      <xdr:nvPicPr>
        <xdr:cNvPr id="263" name="Picture 262">
          <a:extLst>
            <a:ext uri="{FF2B5EF4-FFF2-40B4-BE49-F238E27FC236}">
              <a16:creationId xmlns:a16="http://schemas.microsoft.com/office/drawing/2014/main" id="{86B70A3F-A463-4ED5-9289-288695F7F609}"/>
            </a:ext>
          </a:extLst>
        </xdr:cNvPr>
        <xdr:cNvPicPr>
          <a:picLocks noChangeAspect="1"/>
        </xdr:cNvPicPr>
      </xdr:nvPicPr>
      <xdr:blipFill>
        <a:blip xmlns:r="http://schemas.openxmlformats.org/officeDocument/2006/relationships" r:embed="rId1"/>
        <a:stretch>
          <a:fillRect/>
        </a:stretch>
      </xdr:blipFill>
      <xdr:spPr>
        <a:xfrm>
          <a:off x="457200" y="5867399"/>
          <a:ext cx="2627910" cy="1123887"/>
        </a:xfrm>
        <a:prstGeom prst="rect">
          <a:avLst/>
        </a:prstGeom>
        <a:ln>
          <a:solidFill>
            <a:srgbClr val="002060"/>
          </a:solidFill>
        </a:ln>
      </xdr:spPr>
    </xdr:pic>
    <xdr:clientData/>
  </xdr:twoCellAnchor>
  <xdr:twoCellAnchor>
    <xdr:from>
      <xdr:col>20</xdr:col>
      <xdr:colOff>190500</xdr:colOff>
      <xdr:row>114</xdr:row>
      <xdr:rowOff>38100</xdr:rowOff>
    </xdr:from>
    <xdr:to>
      <xdr:col>27</xdr:col>
      <xdr:colOff>46038</xdr:colOff>
      <xdr:row>123</xdr:row>
      <xdr:rowOff>171450</xdr:rowOff>
    </xdr:to>
    <xdr:sp macro="" textlink="">
      <xdr:nvSpPr>
        <xdr:cNvPr id="264" name="Rounded Rectangle 120">
          <a:extLst>
            <a:ext uri="{FF2B5EF4-FFF2-40B4-BE49-F238E27FC236}">
              <a16:creationId xmlns:a16="http://schemas.microsoft.com/office/drawing/2014/main" id="{C3A472BC-45D6-45B9-A568-628B58AC2408}"/>
            </a:ext>
          </a:extLst>
        </xdr:cNvPr>
        <xdr:cNvSpPr/>
      </xdr:nvSpPr>
      <xdr:spPr>
        <a:xfrm>
          <a:off x="11753850" y="23488650"/>
          <a:ext cx="4570413" cy="1762125"/>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Final Products:</a:t>
          </a:r>
        </a:p>
        <a:p>
          <a:pPr algn="ctr"/>
          <a:r>
            <a:rPr lang="en-US" sz="2800" b="1" u="none" baseline="0">
              <a:solidFill>
                <a:sysClr val="windowText" lastClr="000000"/>
              </a:solidFill>
            </a:rPr>
            <a:t>Water Cooled and Air Cooled Chiller Systems</a:t>
          </a:r>
          <a:endParaRPr lang="en-US" sz="2800" b="1" u="none">
            <a:solidFill>
              <a:sysClr val="windowText" lastClr="000000"/>
            </a:solidFill>
          </a:endParaRPr>
        </a:p>
      </xdr:txBody>
    </xdr:sp>
    <xdr:clientData/>
  </xdr:twoCellAnchor>
  <xdr:twoCellAnchor>
    <xdr:from>
      <xdr:col>24</xdr:col>
      <xdr:colOff>95250</xdr:colOff>
      <xdr:row>69</xdr:row>
      <xdr:rowOff>66676</xdr:rowOff>
    </xdr:from>
    <xdr:to>
      <xdr:col>27</xdr:col>
      <xdr:colOff>476250</xdr:colOff>
      <xdr:row>77</xdr:row>
      <xdr:rowOff>38100</xdr:rowOff>
    </xdr:to>
    <xdr:sp macro="" textlink="">
      <xdr:nvSpPr>
        <xdr:cNvPr id="265" name="Rounded Rectangle 131">
          <a:extLst>
            <a:ext uri="{FF2B5EF4-FFF2-40B4-BE49-F238E27FC236}">
              <a16:creationId xmlns:a16="http://schemas.microsoft.com/office/drawing/2014/main" id="{A508BFA2-6B8A-4541-B623-6EC543A991C0}"/>
            </a:ext>
          </a:extLst>
        </xdr:cNvPr>
        <xdr:cNvSpPr/>
      </xdr:nvSpPr>
      <xdr:spPr>
        <a:xfrm>
          <a:off x="14297025" y="15287626"/>
          <a:ext cx="2457450" cy="1419224"/>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Paint Booth</a:t>
          </a:r>
        </a:p>
        <a:p>
          <a:pPr algn="ctr"/>
          <a:r>
            <a:rPr lang="en-US" sz="3200" b="1">
              <a:solidFill>
                <a:sysClr val="windowText" lastClr="000000"/>
              </a:solidFill>
            </a:rPr>
            <a:t>(air dried)</a:t>
          </a:r>
        </a:p>
      </xdr:txBody>
    </xdr:sp>
    <xdr:clientData/>
  </xdr:twoCellAnchor>
  <xdr:twoCellAnchor>
    <xdr:from>
      <xdr:col>15</xdr:col>
      <xdr:colOff>133351</xdr:colOff>
      <xdr:row>104</xdr:row>
      <xdr:rowOff>180975</xdr:rowOff>
    </xdr:from>
    <xdr:to>
      <xdr:col>25</xdr:col>
      <xdr:colOff>361951</xdr:colOff>
      <xdr:row>109</xdr:row>
      <xdr:rowOff>142875</xdr:rowOff>
    </xdr:to>
    <xdr:sp macro="" textlink="">
      <xdr:nvSpPr>
        <xdr:cNvPr id="266" name="Rounded Rectangle 145">
          <a:extLst>
            <a:ext uri="{FF2B5EF4-FFF2-40B4-BE49-F238E27FC236}">
              <a16:creationId xmlns:a16="http://schemas.microsoft.com/office/drawing/2014/main" id="{028E4149-DD0C-4C51-8921-1F9B816D8C20}"/>
            </a:ext>
          </a:extLst>
        </xdr:cNvPr>
        <xdr:cNvSpPr/>
      </xdr:nvSpPr>
      <xdr:spPr>
        <a:xfrm>
          <a:off x="8362951" y="21821775"/>
          <a:ext cx="6848475" cy="866775"/>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Packaging</a:t>
          </a:r>
        </a:p>
      </xdr:txBody>
    </xdr:sp>
    <xdr:clientData/>
  </xdr:twoCellAnchor>
  <xdr:twoCellAnchor>
    <xdr:from>
      <xdr:col>12</xdr:col>
      <xdr:colOff>324471</xdr:colOff>
      <xdr:row>115</xdr:row>
      <xdr:rowOff>47625</xdr:rowOff>
    </xdr:from>
    <xdr:to>
      <xdr:col>19</xdr:col>
      <xdr:colOff>152401</xdr:colOff>
      <xdr:row>122</xdr:row>
      <xdr:rowOff>152400</xdr:rowOff>
    </xdr:to>
    <xdr:sp macro="" textlink="">
      <xdr:nvSpPr>
        <xdr:cNvPr id="267" name="Rounded Rectangle 165">
          <a:extLst>
            <a:ext uri="{FF2B5EF4-FFF2-40B4-BE49-F238E27FC236}">
              <a16:creationId xmlns:a16="http://schemas.microsoft.com/office/drawing/2014/main" id="{13446EF4-4D5E-4947-8785-2BEA8D992E0B}"/>
            </a:ext>
          </a:extLst>
        </xdr:cNvPr>
        <xdr:cNvSpPr/>
      </xdr:nvSpPr>
      <xdr:spPr>
        <a:xfrm>
          <a:off x="6610971" y="23679150"/>
          <a:ext cx="4409455" cy="1371600"/>
        </a:xfrm>
        <a:prstGeom prst="roundRect">
          <a:avLst/>
        </a:prstGeom>
        <a:solidFill>
          <a:schemeClr val="accent5">
            <a:lumMod val="40000"/>
            <a:lumOff val="6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Warehouse and Shipping</a:t>
          </a:r>
        </a:p>
      </xdr:txBody>
    </xdr:sp>
    <xdr:clientData/>
  </xdr:twoCellAnchor>
  <xdr:twoCellAnchor>
    <xdr:from>
      <xdr:col>14</xdr:col>
      <xdr:colOff>382587</xdr:colOff>
      <xdr:row>22</xdr:row>
      <xdr:rowOff>96837</xdr:rowOff>
    </xdr:from>
    <xdr:to>
      <xdr:col>19</xdr:col>
      <xdr:colOff>7938</xdr:colOff>
      <xdr:row>29</xdr:row>
      <xdr:rowOff>49211</xdr:rowOff>
    </xdr:to>
    <xdr:sp macro="" textlink="">
      <xdr:nvSpPr>
        <xdr:cNvPr id="268" name="Rounded Rectangle 167">
          <a:extLst>
            <a:ext uri="{FF2B5EF4-FFF2-40B4-BE49-F238E27FC236}">
              <a16:creationId xmlns:a16="http://schemas.microsoft.com/office/drawing/2014/main" id="{7ECAFB7A-7054-48CC-8F9E-C176127DC882}"/>
            </a:ext>
          </a:extLst>
        </xdr:cNvPr>
        <xdr:cNvSpPr/>
      </xdr:nvSpPr>
      <xdr:spPr>
        <a:xfrm>
          <a:off x="7964487" y="6754812"/>
          <a:ext cx="2911476" cy="1276349"/>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Steel Plate</a:t>
          </a:r>
        </a:p>
        <a:p>
          <a:pPr algn="ctr"/>
          <a:r>
            <a:rPr lang="en-US" sz="3200" b="1" baseline="0">
              <a:solidFill>
                <a:sysClr val="windowText" lastClr="000000"/>
              </a:solidFill>
            </a:rPr>
            <a:t>Plasma Cutting</a:t>
          </a:r>
          <a:endParaRPr lang="en-US" sz="3200" b="1">
            <a:solidFill>
              <a:sysClr val="windowText" lastClr="000000"/>
            </a:solidFill>
          </a:endParaRPr>
        </a:p>
      </xdr:txBody>
    </xdr:sp>
    <xdr:clientData/>
  </xdr:twoCellAnchor>
  <xdr:twoCellAnchor>
    <xdr:from>
      <xdr:col>20</xdr:col>
      <xdr:colOff>19051</xdr:colOff>
      <xdr:row>17</xdr:row>
      <xdr:rowOff>171450</xdr:rowOff>
    </xdr:from>
    <xdr:to>
      <xdr:col>23</xdr:col>
      <xdr:colOff>125413</xdr:colOff>
      <xdr:row>21</xdr:row>
      <xdr:rowOff>113206</xdr:rowOff>
    </xdr:to>
    <xdr:sp macro="" textlink="">
      <xdr:nvSpPr>
        <xdr:cNvPr id="269" name="Rounded Rectangle 123">
          <a:extLst>
            <a:ext uri="{FF2B5EF4-FFF2-40B4-BE49-F238E27FC236}">
              <a16:creationId xmlns:a16="http://schemas.microsoft.com/office/drawing/2014/main" id="{03AA49F3-AD48-4F5F-ABF6-632BB8242783}"/>
            </a:ext>
          </a:extLst>
        </xdr:cNvPr>
        <xdr:cNvSpPr/>
      </xdr:nvSpPr>
      <xdr:spPr>
        <a:xfrm>
          <a:off x="11582401" y="5876925"/>
          <a:ext cx="2097087" cy="703756"/>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 Motors</a:t>
          </a:r>
        </a:p>
      </xdr:txBody>
    </xdr:sp>
    <xdr:clientData/>
  </xdr:twoCellAnchor>
  <xdr:twoCellAnchor>
    <xdr:from>
      <xdr:col>21</xdr:col>
      <xdr:colOff>57150</xdr:colOff>
      <xdr:row>11</xdr:row>
      <xdr:rowOff>76200</xdr:rowOff>
    </xdr:from>
    <xdr:to>
      <xdr:col>24</xdr:col>
      <xdr:colOff>344487</xdr:colOff>
      <xdr:row>15</xdr:row>
      <xdr:rowOff>19050</xdr:rowOff>
    </xdr:to>
    <xdr:sp macro="" textlink="">
      <xdr:nvSpPr>
        <xdr:cNvPr id="270" name="Rounded Rectangle 193">
          <a:extLst>
            <a:ext uri="{FF2B5EF4-FFF2-40B4-BE49-F238E27FC236}">
              <a16:creationId xmlns:a16="http://schemas.microsoft.com/office/drawing/2014/main" id="{00641FA0-A8AE-4CC3-9FDB-313563666D94}"/>
            </a:ext>
          </a:extLst>
        </xdr:cNvPr>
        <xdr:cNvSpPr/>
      </xdr:nvSpPr>
      <xdr:spPr>
        <a:xfrm>
          <a:off x="12315825" y="4638675"/>
          <a:ext cx="2230437" cy="70485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2</xdr:col>
      <xdr:colOff>457200</xdr:colOff>
      <xdr:row>73</xdr:row>
      <xdr:rowOff>103187</xdr:rowOff>
    </xdr:from>
    <xdr:to>
      <xdr:col>11</xdr:col>
      <xdr:colOff>484187</xdr:colOff>
      <xdr:row>88</xdr:row>
      <xdr:rowOff>1587</xdr:rowOff>
    </xdr:to>
    <xdr:sp macro="" textlink="">
      <xdr:nvSpPr>
        <xdr:cNvPr id="271" name="Rounded Rectangle 327">
          <a:extLst>
            <a:ext uri="{FF2B5EF4-FFF2-40B4-BE49-F238E27FC236}">
              <a16:creationId xmlns:a16="http://schemas.microsoft.com/office/drawing/2014/main" id="{484D0EC9-40CB-42D0-BEC0-306F2FF027A6}"/>
            </a:ext>
          </a:extLst>
        </xdr:cNvPr>
        <xdr:cNvSpPr/>
      </xdr:nvSpPr>
      <xdr:spPr>
        <a:xfrm>
          <a:off x="457200" y="16048037"/>
          <a:ext cx="5665787" cy="2613025"/>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Raw Materials-Air Cooled:</a:t>
          </a:r>
        </a:p>
        <a:p>
          <a:pPr algn="ctr"/>
          <a:r>
            <a:rPr lang="en-US" sz="2800" b="1" u="none">
              <a:solidFill>
                <a:sysClr val="windowText" lastClr="000000"/>
              </a:solidFill>
            </a:rPr>
            <a:t>Heat Exchangers,</a:t>
          </a:r>
          <a:r>
            <a:rPr lang="en-US" sz="2800" b="1" u="none" baseline="0">
              <a:solidFill>
                <a:sysClr val="windowText" lastClr="000000"/>
              </a:solidFill>
            </a:rPr>
            <a:t> Fans, Compressors, Motors, Enclosures and Various Other Components </a:t>
          </a:r>
          <a:endParaRPr lang="en-US" sz="2800" b="1" u="none">
            <a:solidFill>
              <a:sysClr val="windowText" lastClr="000000"/>
            </a:solidFill>
          </a:endParaRPr>
        </a:p>
      </xdr:txBody>
    </xdr:sp>
    <xdr:clientData/>
  </xdr:twoCellAnchor>
  <xdr:twoCellAnchor>
    <xdr:from>
      <xdr:col>23</xdr:col>
      <xdr:colOff>542100</xdr:colOff>
      <xdr:row>46</xdr:row>
      <xdr:rowOff>85077</xdr:rowOff>
    </xdr:from>
    <xdr:to>
      <xdr:col>26</xdr:col>
      <xdr:colOff>514350</xdr:colOff>
      <xdr:row>49</xdr:row>
      <xdr:rowOff>30481</xdr:rowOff>
    </xdr:to>
    <xdr:sp macro="" textlink="">
      <xdr:nvSpPr>
        <xdr:cNvPr id="272" name="Right Arrow 143">
          <a:extLst>
            <a:ext uri="{FF2B5EF4-FFF2-40B4-BE49-F238E27FC236}">
              <a16:creationId xmlns:a16="http://schemas.microsoft.com/office/drawing/2014/main" id="{5C0F7C35-D91F-47D1-84DE-ED0A2636E40C}"/>
            </a:ext>
          </a:extLst>
        </xdr:cNvPr>
        <xdr:cNvSpPr/>
      </xdr:nvSpPr>
      <xdr:spPr>
        <a:xfrm rot="10800000">
          <a:off x="14096175" y="11143602"/>
          <a:ext cx="1915350" cy="488329"/>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247650</xdr:colOff>
      <xdr:row>69</xdr:row>
      <xdr:rowOff>133350</xdr:rowOff>
    </xdr:from>
    <xdr:to>
      <xdr:col>31</xdr:col>
      <xdr:colOff>590549</xdr:colOff>
      <xdr:row>73</xdr:row>
      <xdr:rowOff>122237</xdr:rowOff>
    </xdr:to>
    <xdr:sp macro="" textlink="">
      <xdr:nvSpPr>
        <xdr:cNvPr id="273" name="Rounded Rectangle 156">
          <a:extLst>
            <a:ext uri="{FF2B5EF4-FFF2-40B4-BE49-F238E27FC236}">
              <a16:creationId xmlns:a16="http://schemas.microsoft.com/office/drawing/2014/main" id="{09E737E7-68B7-45FC-9291-BD0691D076C1}"/>
            </a:ext>
          </a:extLst>
        </xdr:cNvPr>
        <xdr:cNvSpPr/>
      </xdr:nvSpPr>
      <xdr:spPr>
        <a:xfrm>
          <a:off x="17306925" y="15354300"/>
          <a:ext cx="2419349" cy="712787"/>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Exhaust Fans</a:t>
          </a:r>
        </a:p>
      </xdr:txBody>
    </xdr:sp>
    <xdr:clientData/>
  </xdr:twoCellAnchor>
  <xdr:twoCellAnchor>
    <xdr:from>
      <xdr:col>20</xdr:col>
      <xdr:colOff>407987</xdr:colOff>
      <xdr:row>24</xdr:row>
      <xdr:rowOff>55562</xdr:rowOff>
    </xdr:from>
    <xdr:to>
      <xdr:col>25</xdr:col>
      <xdr:colOff>28576</xdr:colOff>
      <xdr:row>31</xdr:row>
      <xdr:rowOff>7936</xdr:rowOff>
    </xdr:to>
    <xdr:sp macro="" textlink="">
      <xdr:nvSpPr>
        <xdr:cNvPr id="274" name="Rounded Rectangle 191">
          <a:extLst>
            <a:ext uri="{FF2B5EF4-FFF2-40B4-BE49-F238E27FC236}">
              <a16:creationId xmlns:a16="http://schemas.microsoft.com/office/drawing/2014/main" id="{0FC4C194-B83B-4E8B-8F24-18DC2106D822}"/>
            </a:ext>
          </a:extLst>
        </xdr:cNvPr>
        <xdr:cNvSpPr/>
      </xdr:nvSpPr>
      <xdr:spPr>
        <a:xfrm>
          <a:off x="11971337" y="7094537"/>
          <a:ext cx="2906714" cy="1257299"/>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Steel Plate</a:t>
          </a:r>
        </a:p>
        <a:p>
          <a:pPr algn="ctr"/>
          <a:r>
            <a:rPr lang="en-US" sz="3200" b="1" baseline="0">
              <a:solidFill>
                <a:sysClr val="windowText" lastClr="000000"/>
              </a:solidFill>
            </a:rPr>
            <a:t>Roll Forming</a:t>
          </a:r>
          <a:endParaRPr lang="en-US" sz="3200" b="1">
            <a:solidFill>
              <a:sysClr val="windowText" lastClr="000000"/>
            </a:solidFill>
          </a:endParaRPr>
        </a:p>
      </xdr:txBody>
    </xdr:sp>
    <xdr:clientData/>
  </xdr:twoCellAnchor>
  <xdr:twoCellAnchor>
    <xdr:from>
      <xdr:col>26</xdr:col>
      <xdr:colOff>674687</xdr:colOff>
      <xdr:row>25</xdr:row>
      <xdr:rowOff>141287</xdr:rowOff>
    </xdr:from>
    <xdr:to>
      <xdr:col>30</xdr:col>
      <xdr:colOff>569913</xdr:colOff>
      <xdr:row>32</xdr:row>
      <xdr:rowOff>93661</xdr:rowOff>
    </xdr:to>
    <xdr:sp macro="" textlink="">
      <xdr:nvSpPr>
        <xdr:cNvPr id="275" name="Rounded Rectangle 194">
          <a:extLst>
            <a:ext uri="{FF2B5EF4-FFF2-40B4-BE49-F238E27FC236}">
              <a16:creationId xmlns:a16="http://schemas.microsoft.com/office/drawing/2014/main" id="{7AAE1F5D-9C59-4162-B024-7050B6D72659}"/>
            </a:ext>
          </a:extLst>
        </xdr:cNvPr>
        <xdr:cNvSpPr/>
      </xdr:nvSpPr>
      <xdr:spPr>
        <a:xfrm>
          <a:off x="16171862" y="7370762"/>
          <a:ext cx="2886076" cy="1247774"/>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Vessel Welding</a:t>
          </a:r>
          <a:endParaRPr lang="en-US" sz="3200" b="1">
            <a:solidFill>
              <a:sysClr val="windowText" lastClr="000000"/>
            </a:solidFill>
          </a:endParaRPr>
        </a:p>
      </xdr:txBody>
    </xdr:sp>
    <xdr:clientData/>
  </xdr:twoCellAnchor>
  <xdr:twoCellAnchor>
    <xdr:from>
      <xdr:col>21</xdr:col>
      <xdr:colOff>38099</xdr:colOff>
      <xdr:row>85</xdr:row>
      <xdr:rowOff>163512</xdr:rowOff>
    </xdr:from>
    <xdr:to>
      <xdr:col>27</xdr:col>
      <xdr:colOff>125412</xdr:colOff>
      <xdr:row>92</xdr:row>
      <xdr:rowOff>171450</xdr:rowOff>
    </xdr:to>
    <xdr:sp macro="" textlink="">
      <xdr:nvSpPr>
        <xdr:cNvPr id="276" name="Rounded Rectangle 196">
          <a:extLst>
            <a:ext uri="{FF2B5EF4-FFF2-40B4-BE49-F238E27FC236}">
              <a16:creationId xmlns:a16="http://schemas.microsoft.com/office/drawing/2014/main" id="{08506F53-7DFB-4CBB-A111-2BE3BA9F6681}"/>
            </a:ext>
          </a:extLst>
        </xdr:cNvPr>
        <xdr:cNvSpPr/>
      </xdr:nvSpPr>
      <xdr:spPr>
        <a:xfrm>
          <a:off x="12296774" y="18280062"/>
          <a:ext cx="4106863" cy="1284288"/>
        </a:xfrm>
        <a:prstGeom prst="roundRect">
          <a:avLst/>
        </a:prstGeom>
        <a:solidFill>
          <a:schemeClr val="accent5">
            <a:lumMod val="40000"/>
            <a:lumOff val="6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Water</a:t>
          </a:r>
          <a:r>
            <a:rPr lang="en-US" sz="3200" b="1" baseline="0">
              <a:solidFill>
                <a:sysClr val="windowText" lastClr="000000"/>
              </a:solidFill>
            </a:rPr>
            <a:t> Cooled Chiller Test Lab</a:t>
          </a:r>
          <a:endParaRPr lang="en-US" sz="3200" b="1">
            <a:solidFill>
              <a:sysClr val="windowText" lastClr="000000"/>
            </a:solidFill>
          </a:endParaRPr>
        </a:p>
      </xdr:txBody>
    </xdr:sp>
    <xdr:clientData/>
  </xdr:twoCellAnchor>
  <xdr:twoCellAnchor>
    <xdr:from>
      <xdr:col>26</xdr:col>
      <xdr:colOff>403225</xdr:colOff>
      <xdr:row>38</xdr:row>
      <xdr:rowOff>12700</xdr:rowOff>
    </xdr:from>
    <xdr:to>
      <xdr:col>30</xdr:col>
      <xdr:colOff>298451</xdr:colOff>
      <xdr:row>44</xdr:row>
      <xdr:rowOff>174625</xdr:rowOff>
    </xdr:to>
    <xdr:sp macro="" textlink="">
      <xdr:nvSpPr>
        <xdr:cNvPr id="277" name="Rounded Rectangle 198">
          <a:extLst>
            <a:ext uri="{FF2B5EF4-FFF2-40B4-BE49-F238E27FC236}">
              <a16:creationId xmlns:a16="http://schemas.microsoft.com/office/drawing/2014/main" id="{BC313A8E-3813-4578-AEDC-C09773B0E5D3}"/>
            </a:ext>
          </a:extLst>
        </xdr:cNvPr>
        <xdr:cNvSpPr/>
      </xdr:nvSpPr>
      <xdr:spPr>
        <a:xfrm>
          <a:off x="15905162" y="9628187"/>
          <a:ext cx="2886076" cy="1247775"/>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Copper Tubing Insertion</a:t>
          </a:r>
          <a:endParaRPr lang="en-US" sz="3200" b="1">
            <a:solidFill>
              <a:sysClr val="windowText" lastClr="000000"/>
            </a:solidFill>
          </a:endParaRPr>
        </a:p>
      </xdr:txBody>
    </xdr:sp>
    <xdr:clientData/>
  </xdr:twoCellAnchor>
  <xdr:twoCellAnchor>
    <xdr:from>
      <xdr:col>12</xdr:col>
      <xdr:colOff>628651</xdr:colOff>
      <xdr:row>34</xdr:row>
      <xdr:rowOff>133350</xdr:rowOff>
    </xdr:from>
    <xdr:to>
      <xdr:col>19</xdr:col>
      <xdr:colOff>274639</xdr:colOff>
      <xdr:row>44</xdr:row>
      <xdr:rowOff>152400</xdr:rowOff>
    </xdr:to>
    <xdr:sp macro="" textlink="">
      <xdr:nvSpPr>
        <xdr:cNvPr id="278" name="Rounded Rectangle 199">
          <a:extLst>
            <a:ext uri="{FF2B5EF4-FFF2-40B4-BE49-F238E27FC236}">
              <a16:creationId xmlns:a16="http://schemas.microsoft.com/office/drawing/2014/main" id="{30413266-15AF-4645-9F4D-D3F20DA58BBD}"/>
            </a:ext>
          </a:extLst>
        </xdr:cNvPr>
        <xdr:cNvSpPr/>
      </xdr:nvSpPr>
      <xdr:spPr>
        <a:xfrm>
          <a:off x="6915151" y="9020175"/>
          <a:ext cx="4227513" cy="1828800"/>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Compressed Gas &amp; Hydrostatic Pressure</a:t>
          </a:r>
          <a:r>
            <a:rPr lang="en-US" sz="3200" b="1" baseline="0">
              <a:solidFill>
                <a:sysClr val="windowText" lastClr="000000"/>
              </a:solidFill>
            </a:rPr>
            <a:t> </a:t>
          </a:r>
          <a:r>
            <a:rPr lang="en-US" sz="3200" b="1">
              <a:solidFill>
                <a:sysClr val="windowText" lastClr="000000"/>
              </a:solidFill>
            </a:rPr>
            <a:t>Testing</a:t>
          </a:r>
        </a:p>
      </xdr:txBody>
    </xdr:sp>
    <xdr:clientData/>
  </xdr:twoCellAnchor>
  <xdr:twoCellAnchor>
    <xdr:from>
      <xdr:col>20</xdr:col>
      <xdr:colOff>428625</xdr:colOff>
      <xdr:row>37</xdr:row>
      <xdr:rowOff>196850</xdr:rowOff>
    </xdr:from>
    <xdr:to>
      <xdr:col>25</xdr:col>
      <xdr:colOff>53976</xdr:colOff>
      <xdr:row>44</xdr:row>
      <xdr:rowOff>180974</xdr:rowOff>
    </xdr:to>
    <xdr:sp macro="" textlink="">
      <xdr:nvSpPr>
        <xdr:cNvPr id="279" name="Rounded Rectangle 200">
          <a:extLst>
            <a:ext uri="{FF2B5EF4-FFF2-40B4-BE49-F238E27FC236}">
              <a16:creationId xmlns:a16="http://schemas.microsoft.com/office/drawing/2014/main" id="{6C19799D-61D5-4EAB-B949-FB1B43F7C4F4}"/>
            </a:ext>
          </a:extLst>
        </xdr:cNvPr>
        <xdr:cNvSpPr/>
      </xdr:nvSpPr>
      <xdr:spPr>
        <a:xfrm>
          <a:off x="11991975" y="9612312"/>
          <a:ext cx="2916238" cy="1265237"/>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Final Vessel Assembly</a:t>
          </a:r>
          <a:endParaRPr lang="en-US" sz="3200" b="1">
            <a:solidFill>
              <a:sysClr val="windowText" lastClr="000000"/>
            </a:solidFill>
          </a:endParaRPr>
        </a:p>
      </xdr:txBody>
    </xdr:sp>
    <xdr:clientData/>
  </xdr:twoCellAnchor>
  <xdr:twoCellAnchor>
    <xdr:from>
      <xdr:col>12</xdr:col>
      <xdr:colOff>168275</xdr:colOff>
      <xdr:row>59</xdr:row>
      <xdr:rowOff>0</xdr:rowOff>
    </xdr:from>
    <xdr:to>
      <xdr:col>16</xdr:col>
      <xdr:colOff>444501</xdr:colOff>
      <xdr:row>66</xdr:row>
      <xdr:rowOff>31749</xdr:rowOff>
    </xdr:to>
    <xdr:sp macro="" textlink="">
      <xdr:nvSpPr>
        <xdr:cNvPr id="280" name="Rounded Rectangle 209">
          <a:extLst>
            <a:ext uri="{FF2B5EF4-FFF2-40B4-BE49-F238E27FC236}">
              <a16:creationId xmlns:a16="http://schemas.microsoft.com/office/drawing/2014/main" id="{EC91CCE2-35CC-4492-96FD-3C684FE8F589}"/>
            </a:ext>
          </a:extLst>
        </xdr:cNvPr>
        <xdr:cNvSpPr/>
      </xdr:nvSpPr>
      <xdr:spPr>
        <a:xfrm>
          <a:off x="6459537" y="13411200"/>
          <a:ext cx="2867026" cy="1303336"/>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Compressor Assembly</a:t>
          </a:r>
          <a:endParaRPr lang="en-US" sz="3200" b="1">
            <a:solidFill>
              <a:sysClr val="windowText" lastClr="000000"/>
            </a:solidFill>
          </a:endParaRPr>
        </a:p>
      </xdr:txBody>
    </xdr:sp>
    <xdr:clientData/>
  </xdr:twoCellAnchor>
  <xdr:twoCellAnchor>
    <xdr:from>
      <xdr:col>18</xdr:col>
      <xdr:colOff>88900</xdr:colOff>
      <xdr:row>59</xdr:row>
      <xdr:rowOff>15875</xdr:rowOff>
    </xdr:from>
    <xdr:to>
      <xdr:col>22</xdr:col>
      <xdr:colOff>222251</xdr:colOff>
      <xdr:row>66</xdr:row>
      <xdr:rowOff>47624</xdr:rowOff>
    </xdr:to>
    <xdr:sp macro="" textlink="">
      <xdr:nvSpPr>
        <xdr:cNvPr id="281" name="Rounded Rectangle 211">
          <a:extLst>
            <a:ext uri="{FF2B5EF4-FFF2-40B4-BE49-F238E27FC236}">
              <a16:creationId xmlns:a16="http://schemas.microsoft.com/office/drawing/2014/main" id="{7D8D6744-2A26-4775-84AC-118A8E8590AA}"/>
            </a:ext>
          </a:extLst>
        </xdr:cNvPr>
        <xdr:cNvSpPr/>
      </xdr:nvSpPr>
      <xdr:spPr>
        <a:xfrm>
          <a:off x="10266362" y="13431837"/>
          <a:ext cx="2867026" cy="1293812"/>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Marriage Mount</a:t>
          </a:r>
          <a:endParaRPr lang="en-US" sz="3200" b="1">
            <a:solidFill>
              <a:sysClr val="windowText" lastClr="000000"/>
            </a:solidFill>
          </a:endParaRPr>
        </a:p>
      </xdr:txBody>
    </xdr:sp>
    <xdr:clientData/>
  </xdr:twoCellAnchor>
  <xdr:twoCellAnchor>
    <xdr:from>
      <xdr:col>23</xdr:col>
      <xdr:colOff>511175</xdr:colOff>
      <xdr:row>59</xdr:row>
      <xdr:rowOff>9525</xdr:rowOff>
    </xdr:from>
    <xdr:to>
      <xdr:col>27</xdr:col>
      <xdr:colOff>142875</xdr:colOff>
      <xdr:row>66</xdr:row>
      <xdr:rowOff>41274</xdr:rowOff>
    </xdr:to>
    <xdr:sp macro="" textlink="">
      <xdr:nvSpPr>
        <xdr:cNvPr id="282" name="Rounded Rectangle 212">
          <a:extLst>
            <a:ext uri="{FF2B5EF4-FFF2-40B4-BE49-F238E27FC236}">
              <a16:creationId xmlns:a16="http://schemas.microsoft.com/office/drawing/2014/main" id="{EEA37B5C-1D21-431D-945C-D783C31E0D4A}"/>
            </a:ext>
          </a:extLst>
        </xdr:cNvPr>
        <xdr:cNvSpPr/>
      </xdr:nvSpPr>
      <xdr:spPr>
        <a:xfrm>
          <a:off x="14070012" y="13420725"/>
          <a:ext cx="2351088" cy="1303336"/>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Paint</a:t>
          </a:r>
        </a:p>
        <a:p>
          <a:pPr algn="ctr"/>
          <a:r>
            <a:rPr lang="en-US" sz="3200" b="1" baseline="0">
              <a:solidFill>
                <a:sysClr val="windowText" lastClr="000000"/>
              </a:solidFill>
            </a:rPr>
            <a:t>Preparation</a:t>
          </a:r>
          <a:endParaRPr lang="en-US" sz="3200" b="1">
            <a:solidFill>
              <a:sysClr val="windowText" lastClr="000000"/>
            </a:solidFill>
          </a:endParaRPr>
        </a:p>
      </xdr:txBody>
    </xdr:sp>
    <xdr:clientData/>
  </xdr:twoCellAnchor>
  <xdr:twoCellAnchor>
    <xdr:from>
      <xdr:col>5</xdr:col>
      <xdr:colOff>619125</xdr:colOff>
      <xdr:row>53</xdr:row>
      <xdr:rowOff>95250</xdr:rowOff>
    </xdr:from>
    <xdr:to>
      <xdr:col>10</xdr:col>
      <xdr:colOff>427038</xdr:colOff>
      <xdr:row>66</xdr:row>
      <xdr:rowOff>0</xdr:rowOff>
    </xdr:to>
    <xdr:sp macro="" textlink="">
      <xdr:nvSpPr>
        <xdr:cNvPr id="283" name="Rounded Rectangle 213">
          <a:extLst>
            <a:ext uri="{FF2B5EF4-FFF2-40B4-BE49-F238E27FC236}">
              <a16:creationId xmlns:a16="http://schemas.microsoft.com/office/drawing/2014/main" id="{DFC36E04-383F-403D-9A5F-38EE23F5E708}"/>
            </a:ext>
          </a:extLst>
        </xdr:cNvPr>
        <xdr:cNvSpPr/>
      </xdr:nvSpPr>
      <xdr:spPr>
        <a:xfrm>
          <a:off x="2562225" y="12420600"/>
          <a:ext cx="2855913" cy="2257425"/>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Compressor Component Machining</a:t>
          </a:r>
          <a:endParaRPr lang="en-US" sz="3200" b="1">
            <a:solidFill>
              <a:sysClr val="windowText" lastClr="000000"/>
            </a:solidFill>
          </a:endParaRPr>
        </a:p>
      </xdr:txBody>
    </xdr:sp>
    <xdr:clientData/>
  </xdr:twoCellAnchor>
  <xdr:twoCellAnchor>
    <xdr:from>
      <xdr:col>12</xdr:col>
      <xdr:colOff>323850</xdr:colOff>
      <xdr:row>15</xdr:row>
      <xdr:rowOff>85724</xdr:rowOff>
    </xdr:from>
    <xdr:to>
      <xdr:col>18</xdr:col>
      <xdr:colOff>36513</xdr:colOff>
      <xdr:row>19</xdr:row>
      <xdr:rowOff>38099</xdr:rowOff>
    </xdr:to>
    <xdr:sp macro="" textlink="">
      <xdr:nvSpPr>
        <xdr:cNvPr id="284" name="Rounded Rectangle 219">
          <a:extLst>
            <a:ext uri="{FF2B5EF4-FFF2-40B4-BE49-F238E27FC236}">
              <a16:creationId xmlns:a16="http://schemas.microsoft.com/office/drawing/2014/main" id="{463297D5-9884-4EE8-857D-2B7D05440708}"/>
            </a:ext>
          </a:extLst>
        </xdr:cNvPr>
        <xdr:cNvSpPr/>
      </xdr:nvSpPr>
      <xdr:spPr>
        <a:xfrm>
          <a:off x="6610350" y="5410199"/>
          <a:ext cx="3598863" cy="714375"/>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 Plasma Cutters</a:t>
          </a:r>
        </a:p>
      </xdr:txBody>
    </xdr:sp>
    <xdr:clientData/>
  </xdr:twoCellAnchor>
  <xdr:twoCellAnchor>
    <xdr:from>
      <xdr:col>26</xdr:col>
      <xdr:colOff>552118</xdr:colOff>
      <xdr:row>19</xdr:row>
      <xdr:rowOff>1586</xdr:rowOff>
    </xdr:from>
    <xdr:to>
      <xdr:col>32</xdr:col>
      <xdr:colOff>209550</xdr:colOff>
      <xdr:row>22</xdr:row>
      <xdr:rowOff>114299</xdr:rowOff>
    </xdr:to>
    <xdr:sp macro="" textlink="">
      <xdr:nvSpPr>
        <xdr:cNvPr id="285" name="Rounded Rectangle 220">
          <a:extLst>
            <a:ext uri="{FF2B5EF4-FFF2-40B4-BE49-F238E27FC236}">
              <a16:creationId xmlns:a16="http://schemas.microsoft.com/office/drawing/2014/main" id="{6F4AD50D-3476-45AD-A230-64D4B504F09F}"/>
            </a:ext>
          </a:extLst>
        </xdr:cNvPr>
        <xdr:cNvSpPr/>
      </xdr:nvSpPr>
      <xdr:spPr>
        <a:xfrm>
          <a:off x="16049293" y="6088061"/>
          <a:ext cx="4096082" cy="684213"/>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Welder</a:t>
          </a:r>
          <a:r>
            <a:rPr lang="en-US" sz="2800" b="1" baseline="0">
              <a:solidFill>
                <a:sysClr val="windowText" lastClr="000000"/>
              </a:solidFill>
            </a:rPr>
            <a:t> Power Supplies</a:t>
          </a:r>
          <a:endParaRPr lang="en-US" sz="2800" b="1">
            <a:solidFill>
              <a:sysClr val="windowText" lastClr="000000"/>
            </a:solidFill>
          </a:endParaRPr>
        </a:p>
      </xdr:txBody>
    </xdr:sp>
    <xdr:clientData/>
  </xdr:twoCellAnchor>
  <xdr:twoCellAnchor>
    <xdr:from>
      <xdr:col>19</xdr:col>
      <xdr:colOff>514018</xdr:colOff>
      <xdr:row>46</xdr:row>
      <xdr:rowOff>68262</xdr:rowOff>
    </xdr:from>
    <xdr:to>
      <xdr:col>23</xdr:col>
      <xdr:colOff>533400</xdr:colOff>
      <xdr:row>50</xdr:row>
      <xdr:rowOff>152400</xdr:rowOff>
    </xdr:to>
    <xdr:sp macro="" textlink="">
      <xdr:nvSpPr>
        <xdr:cNvPr id="286" name="Rounded Rectangle 224">
          <a:extLst>
            <a:ext uri="{FF2B5EF4-FFF2-40B4-BE49-F238E27FC236}">
              <a16:creationId xmlns:a16="http://schemas.microsoft.com/office/drawing/2014/main" id="{2C716CC7-8406-437F-B72F-1555B1D1C8EA}"/>
            </a:ext>
          </a:extLst>
        </xdr:cNvPr>
        <xdr:cNvSpPr/>
      </xdr:nvSpPr>
      <xdr:spPr>
        <a:xfrm>
          <a:off x="11382043" y="11126787"/>
          <a:ext cx="2705432" cy="808038"/>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Hydro Pumps</a:t>
          </a:r>
        </a:p>
      </xdr:txBody>
    </xdr:sp>
    <xdr:clientData/>
  </xdr:twoCellAnchor>
  <xdr:twoCellAnchor>
    <xdr:from>
      <xdr:col>7</xdr:col>
      <xdr:colOff>620586</xdr:colOff>
      <xdr:row>49</xdr:row>
      <xdr:rowOff>771</xdr:rowOff>
    </xdr:from>
    <xdr:to>
      <xdr:col>8</xdr:col>
      <xdr:colOff>592011</xdr:colOff>
      <xdr:row>53</xdr:row>
      <xdr:rowOff>104627</xdr:rowOff>
    </xdr:to>
    <xdr:sp macro="" textlink="">
      <xdr:nvSpPr>
        <xdr:cNvPr id="287" name="Right Arrow 227">
          <a:extLst>
            <a:ext uri="{FF2B5EF4-FFF2-40B4-BE49-F238E27FC236}">
              <a16:creationId xmlns:a16="http://schemas.microsoft.com/office/drawing/2014/main" id="{60DB817A-DB30-49A7-BECE-ADD4657EAF61}"/>
            </a:ext>
          </a:extLst>
        </xdr:cNvPr>
        <xdr:cNvSpPr/>
      </xdr:nvSpPr>
      <xdr:spPr>
        <a:xfrm rot="5400000">
          <a:off x="3754771" y="11706536"/>
          <a:ext cx="827756" cy="619125"/>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209550</xdr:colOff>
      <xdr:row>88</xdr:row>
      <xdr:rowOff>122237</xdr:rowOff>
    </xdr:from>
    <xdr:to>
      <xdr:col>17</xdr:col>
      <xdr:colOff>477202</xdr:colOff>
      <xdr:row>97</xdr:row>
      <xdr:rowOff>20637</xdr:rowOff>
    </xdr:to>
    <xdr:sp macro="" textlink="">
      <xdr:nvSpPr>
        <xdr:cNvPr id="288" name="Rounded Rectangle 233">
          <a:extLst>
            <a:ext uri="{FF2B5EF4-FFF2-40B4-BE49-F238E27FC236}">
              <a16:creationId xmlns:a16="http://schemas.microsoft.com/office/drawing/2014/main" id="{22A4E8B3-16F2-4913-8FE6-C853168FE428}"/>
            </a:ext>
          </a:extLst>
        </xdr:cNvPr>
        <xdr:cNvSpPr/>
      </xdr:nvSpPr>
      <xdr:spPr>
        <a:xfrm>
          <a:off x="6496050" y="18781712"/>
          <a:ext cx="3506152" cy="1584325"/>
        </a:xfrm>
        <a:prstGeom prst="roundRect">
          <a:avLst/>
        </a:prstGeom>
        <a:solidFill>
          <a:schemeClr val="accent5">
            <a:lumMod val="40000"/>
            <a:lumOff val="6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Air Cooled Unit  Test Area</a:t>
          </a:r>
        </a:p>
      </xdr:txBody>
    </xdr:sp>
    <xdr:clientData/>
  </xdr:twoCellAnchor>
  <xdr:twoCellAnchor>
    <xdr:from>
      <xdr:col>27</xdr:col>
      <xdr:colOff>485775</xdr:colOff>
      <xdr:row>13</xdr:row>
      <xdr:rowOff>0</xdr:rowOff>
    </xdr:from>
    <xdr:to>
      <xdr:col>31</xdr:col>
      <xdr:colOff>209550</xdr:colOff>
      <xdr:row>16</xdr:row>
      <xdr:rowOff>152399</xdr:rowOff>
    </xdr:to>
    <xdr:sp macro="" textlink="">
      <xdr:nvSpPr>
        <xdr:cNvPr id="289" name="Rounded Rectangle 243">
          <a:extLst>
            <a:ext uri="{FF2B5EF4-FFF2-40B4-BE49-F238E27FC236}">
              <a16:creationId xmlns:a16="http://schemas.microsoft.com/office/drawing/2014/main" id="{C5FF72CA-6862-4879-B255-D5C9F013809D}"/>
            </a:ext>
          </a:extLst>
        </xdr:cNvPr>
        <xdr:cNvSpPr/>
      </xdr:nvSpPr>
      <xdr:spPr>
        <a:xfrm>
          <a:off x="16764000" y="4943475"/>
          <a:ext cx="2581275" cy="723899"/>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Exhaust Fans</a:t>
          </a:r>
        </a:p>
      </xdr:txBody>
    </xdr:sp>
    <xdr:clientData/>
  </xdr:twoCellAnchor>
  <xdr:twoCellAnchor>
    <xdr:from>
      <xdr:col>13</xdr:col>
      <xdr:colOff>7937</xdr:colOff>
      <xdr:row>77</xdr:row>
      <xdr:rowOff>125412</xdr:rowOff>
    </xdr:from>
    <xdr:to>
      <xdr:col>17</xdr:col>
      <xdr:colOff>323851</xdr:colOff>
      <xdr:row>84</xdr:row>
      <xdr:rowOff>152399</xdr:rowOff>
    </xdr:to>
    <xdr:sp macro="" textlink="">
      <xdr:nvSpPr>
        <xdr:cNvPr id="290" name="Rounded Rectangle 325">
          <a:extLst>
            <a:ext uri="{FF2B5EF4-FFF2-40B4-BE49-F238E27FC236}">
              <a16:creationId xmlns:a16="http://schemas.microsoft.com/office/drawing/2014/main" id="{2FBBD982-20C1-45D1-A8F7-9A323CDA165F}"/>
            </a:ext>
          </a:extLst>
        </xdr:cNvPr>
        <xdr:cNvSpPr/>
      </xdr:nvSpPr>
      <xdr:spPr>
        <a:xfrm>
          <a:off x="6942137" y="16794162"/>
          <a:ext cx="2906714" cy="1293812"/>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baseline="0">
              <a:solidFill>
                <a:sysClr val="windowText" lastClr="000000"/>
              </a:solidFill>
            </a:rPr>
            <a:t>Air Cooled Unit Assembly Lines</a:t>
          </a:r>
          <a:endParaRPr lang="en-US" sz="3200" b="1">
            <a:solidFill>
              <a:sysClr val="windowText" lastClr="000000"/>
            </a:solidFill>
          </a:endParaRPr>
        </a:p>
      </xdr:txBody>
    </xdr:sp>
    <xdr:clientData/>
  </xdr:twoCellAnchor>
  <xdr:twoCellAnchor>
    <xdr:from>
      <xdr:col>7</xdr:col>
      <xdr:colOff>57150</xdr:colOff>
      <xdr:row>98</xdr:row>
      <xdr:rowOff>144462</xdr:rowOff>
    </xdr:from>
    <xdr:to>
      <xdr:col>12</xdr:col>
      <xdr:colOff>342900</xdr:colOff>
      <xdr:row>107</xdr:row>
      <xdr:rowOff>133350</xdr:rowOff>
    </xdr:to>
    <xdr:sp macro="" textlink="">
      <xdr:nvSpPr>
        <xdr:cNvPr id="291" name="Rounded Rectangle 326">
          <a:extLst>
            <a:ext uri="{FF2B5EF4-FFF2-40B4-BE49-F238E27FC236}">
              <a16:creationId xmlns:a16="http://schemas.microsoft.com/office/drawing/2014/main" id="{18122800-1CA5-44BE-B853-6B6A647618D4}"/>
            </a:ext>
          </a:extLst>
        </xdr:cNvPr>
        <xdr:cNvSpPr/>
      </xdr:nvSpPr>
      <xdr:spPr>
        <a:xfrm>
          <a:off x="3295650" y="20680362"/>
          <a:ext cx="3333750" cy="1636713"/>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Hot Water Heaters to Load Air Cooled</a:t>
          </a:r>
          <a:r>
            <a:rPr lang="en-US" sz="2800" b="1" baseline="0">
              <a:solidFill>
                <a:sysClr val="windowText" lastClr="000000"/>
              </a:solidFill>
            </a:rPr>
            <a:t> Chillers</a:t>
          </a:r>
          <a:endParaRPr lang="en-US" sz="2800" b="1">
            <a:solidFill>
              <a:sysClr val="windowText" lastClr="000000"/>
            </a:solidFill>
          </a:endParaRPr>
        </a:p>
      </xdr:txBody>
    </xdr:sp>
    <xdr:clientData/>
  </xdr:twoCellAnchor>
  <xdr:twoCellAnchor>
    <xdr:from>
      <xdr:col>5</xdr:col>
      <xdr:colOff>246063</xdr:colOff>
      <xdr:row>110</xdr:row>
      <xdr:rowOff>134147</xdr:rowOff>
    </xdr:from>
    <xdr:to>
      <xdr:col>8</xdr:col>
      <xdr:colOff>436562</xdr:colOff>
      <xdr:row>114</xdr:row>
      <xdr:rowOff>114300</xdr:rowOff>
    </xdr:to>
    <xdr:sp macro="" textlink="">
      <xdr:nvSpPr>
        <xdr:cNvPr id="292" name="Rounded Rectangle 328">
          <a:extLst>
            <a:ext uri="{FF2B5EF4-FFF2-40B4-BE49-F238E27FC236}">
              <a16:creationId xmlns:a16="http://schemas.microsoft.com/office/drawing/2014/main" id="{EC3031A2-52C7-49C2-AC84-A8AE7F75BE07}"/>
            </a:ext>
          </a:extLst>
        </xdr:cNvPr>
        <xdr:cNvSpPr/>
      </xdr:nvSpPr>
      <xdr:spPr>
        <a:xfrm>
          <a:off x="2189163" y="22860797"/>
          <a:ext cx="2133599" cy="704053"/>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Natural Gas</a:t>
          </a:r>
        </a:p>
      </xdr:txBody>
    </xdr:sp>
    <xdr:clientData/>
  </xdr:twoCellAnchor>
  <xdr:twoCellAnchor>
    <xdr:from>
      <xdr:col>27</xdr:col>
      <xdr:colOff>323851</xdr:colOff>
      <xdr:row>93</xdr:row>
      <xdr:rowOff>57151</xdr:rowOff>
    </xdr:from>
    <xdr:to>
      <xdr:col>31</xdr:col>
      <xdr:colOff>133350</xdr:colOff>
      <xdr:row>100</xdr:row>
      <xdr:rowOff>57151</xdr:rowOff>
    </xdr:to>
    <xdr:sp macro="" textlink="">
      <xdr:nvSpPr>
        <xdr:cNvPr id="293" name="Rounded Rectangle 340">
          <a:extLst>
            <a:ext uri="{FF2B5EF4-FFF2-40B4-BE49-F238E27FC236}">
              <a16:creationId xmlns:a16="http://schemas.microsoft.com/office/drawing/2014/main" id="{6BAFE146-43B8-4D6F-A52D-68DF40806A65}"/>
            </a:ext>
          </a:extLst>
        </xdr:cNvPr>
        <xdr:cNvSpPr/>
      </xdr:nvSpPr>
      <xdr:spPr>
        <a:xfrm>
          <a:off x="16602076" y="19640551"/>
          <a:ext cx="2666999" cy="1333500"/>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Test Water to Load Chillers</a:t>
          </a:r>
        </a:p>
      </xdr:txBody>
    </xdr:sp>
    <xdr:clientData/>
  </xdr:twoCellAnchor>
  <xdr:twoCellAnchor>
    <xdr:from>
      <xdr:col>18</xdr:col>
      <xdr:colOff>381000</xdr:colOff>
      <xdr:row>78</xdr:row>
      <xdr:rowOff>95250</xdr:rowOff>
    </xdr:from>
    <xdr:to>
      <xdr:col>24</xdr:col>
      <xdr:colOff>627063</xdr:colOff>
      <xdr:row>83</xdr:row>
      <xdr:rowOff>27048</xdr:rowOff>
    </xdr:to>
    <xdr:sp macro="" textlink="">
      <xdr:nvSpPr>
        <xdr:cNvPr id="294" name="Rounded Rectangle 376">
          <a:extLst>
            <a:ext uri="{FF2B5EF4-FFF2-40B4-BE49-F238E27FC236}">
              <a16:creationId xmlns:a16="http://schemas.microsoft.com/office/drawing/2014/main" id="{FB7F46B9-667A-412B-82B1-E5D1E46D6380}"/>
            </a:ext>
          </a:extLst>
        </xdr:cNvPr>
        <xdr:cNvSpPr/>
      </xdr:nvSpPr>
      <xdr:spPr>
        <a:xfrm>
          <a:off x="10553700" y="16944975"/>
          <a:ext cx="4275138" cy="836673"/>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Chiller</a:t>
          </a:r>
          <a:r>
            <a:rPr lang="en-US" sz="2800" b="1" baseline="0">
              <a:solidFill>
                <a:sysClr val="windowText" lastClr="000000"/>
              </a:solidFill>
            </a:rPr>
            <a:t> </a:t>
          </a:r>
          <a:r>
            <a:rPr lang="en-US" sz="2800" b="1">
              <a:solidFill>
                <a:sysClr val="windowText" lastClr="000000"/>
              </a:solidFill>
            </a:rPr>
            <a:t>Compressor</a:t>
          </a:r>
          <a:r>
            <a:rPr lang="en-US" sz="2800" b="1" baseline="0">
              <a:solidFill>
                <a:sysClr val="windowText" lastClr="000000"/>
              </a:solidFill>
            </a:rPr>
            <a:t> Motors</a:t>
          </a:r>
          <a:endParaRPr lang="en-US" sz="2800" b="1">
            <a:solidFill>
              <a:sysClr val="windowText" lastClr="000000"/>
            </a:solidFill>
          </a:endParaRPr>
        </a:p>
      </xdr:txBody>
    </xdr:sp>
    <xdr:clientData/>
  </xdr:twoCellAnchor>
  <xdr:twoCellAnchor>
    <xdr:from>
      <xdr:col>2</xdr:col>
      <xdr:colOff>285750</xdr:colOff>
      <xdr:row>91</xdr:row>
      <xdr:rowOff>133350</xdr:rowOff>
    </xdr:from>
    <xdr:to>
      <xdr:col>10</xdr:col>
      <xdr:colOff>627063</xdr:colOff>
      <xdr:row>96</xdr:row>
      <xdr:rowOff>27048</xdr:rowOff>
    </xdr:to>
    <xdr:sp macro="" textlink="">
      <xdr:nvSpPr>
        <xdr:cNvPr id="295" name="Rounded Rectangle 377">
          <a:extLst>
            <a:ext uri="{FF2B5EF4-FFF2-40B4-BE49-F238E27FC236}">
              <a16:creationId xmlns:a16="http://schemas.microsoft.com/office/drawing/2014/main" id="{C7BA7B2A-193D-45DB-AA57-DCD7DA4E2597}"/>
            </a:ext>
          </a:extLst>
        </xdr:cNvPr>
        <xdr:cNvSpPr/>
      </xdr:nvSpPr>
      <xdr:spPr>
        <a:xfrm>
          <a:off x="285750" y="19335750"/>
          <a:ext cx="5332413" cy="846198"/>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Compressor</a:t>
          </a:r>
          <a:r>
            <a:rPr lang="en-US" sz="2800" b="1" baseline="0">
              <a:solidFill>
                <a:sysClr val="windowText" lastClr="000000"/>
              </a:solidFill>
            </a:rPr>
            <a:t> and Fan Motors</a:t>
          </a:r>
          <a:endParaRPr lang="en-US" sz="2800" b="1">
            <a:solidFill>
              <a:sysClr val="windowText" lastClr="000000"/>
            </a:solidFill>
          </a:endParaRPr>
        </a:p>
      </xdr:txBody>
    </xdr:sp>
    <xdr:clientData/>
  </xdr:twoCellAnchor>
  <xdr:twoCellAnchor>
    <xdr:from>
      <xdr:col>13</xdr:col>
      <xdr:colOff>114300</xdr:colOff>
      <xdr:row>48</xdr:row>
      <xdr:rowOff>7936</xdr:rowOff>
    </xdr:from>
    <xdr:to>
      <xdr:col>18</xdr:col>
      <xdr:colOff>95250</xdr:colOff>
      <xdr:row>51</xdr:row>
      <xdr:rowOff>133349</xdr:rowOff>
    </xdr:to>
    <xdr:sp macro="" textlink="">
      <xdr:nvSpPr>
        <xdr:cNvPr id="296" name="Rounded Rectangle 387">
          <a:extLst>
            <a:ext uri="{FF2B5EF4-FFF2-40B4-BE49-F238E27FC236}">
              <a16:creationId xmlns:a16="http://schemas.microsoft.com/office/drawing/2014/main" id="{BAA401E0-5B6F-49AD-9D5B-796261FC97A3}"/>
            </a:ext>
          </a:extLst>
        </xdr:cNvPr>
        <xdr:cNvSpPr/>
      </xdr:nvSpPr>
      <xdr:spPr>
        <a:xfrm>
          <a:off x="7048500" y="11428411"/>
          <a:ext cx="3219450" cy="668338"/>
        </a:xfrm>
        <a:prstGeom prst="round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Used Hydro Water</a:t>
          </a:r>
        </a:p>
      </xdr:txBody>
    </xdr:sp>
    <xdr:clientData/>
  </xdr:twoCellAnchor>
  <xdr:twoCellAnchor>
    <xdr:from>
      <xdr:col>18</xdr:col>
      <xdr:colOff>598487</xdr:colOff>
      <xdr:row>95</xdr:row>
      <xdr:rowOff>112712</xdr:rowOff>
    </xdr:from>
    <xdr:to>
      <xdr:col>23</xdr:col>
      <xdr:colOff>114300</xdr:colOff>
      <xdr:row>99</xdr:row>
      <xdr:rowOff>76200</xdr:rowOff>
    </xdr:to>
    <xdr:sp macro="" textlink="">
      <xdr:nvSpPr>
        <xdr:cNvPr id="297" name="Rounded Rectangle 388">
          <a:extLst>
            <a:ext uri="{FF2B5EF4-FFF2-40B4-BE49-F238E27FC236}">
              <a16:creationId xmlns:a16="http://schemas.microsoft.com/office/drawing/2014/main" id="{CD771D92-B4D7-4FF4-8BB1-3F3C8F9DDCF3}"/>
            </a:ext>
          </a:extLst>
        </xdr:cNvPr>
        <xdr:cNvSpPr/>
      </xdr:nvSpPr>
      <xdr:spPr>
        <a:xfrm>
          <a:off x="10771187" y="20077112"/>
          <a:ext cx="2897188" cy="725488"/>
        </a:xfrm>
        <a:prstGeom prst="round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Used Test Water</a:t>
          </a:r>
        </a:p>
      </xdr:txBody>
    </xdr:sp>
    <xdr:clientData/>
  </xdr:twoCellAnchor>
  <xdr:twoCellAnchor>
    <xdr:from>
      <xdr:col>28</xdr:col>
      <xdr:colOff>103188</xdr:colOff>
      <xdr:row>82</xdr:row>
      <xdr:rowOff>133350</xdr:rowOff>
    </xdr:from>
    <xdr:to>
      <xdr:col>31</xdr:col>
      <xdr:colOff>274637</xdr:colOff>
      <xdr:row>86</xdr:row>
      <xdr:rowOff>87373</xdr:rowOff>
    </xdr:to>
    <xdr:sp macro="" textlink="">
      <xdr:nvSpPr>
        <xdr:cNvPr id="298" name="Rounded Rectangle 225">
          <a:extLst>
            <a:ext uri="{FF2B5EF4-FFF2-40B4-BE49-F238E27FC236}">
              <a16:creationId xmlns:a16="http://schemas.microsoft.com/office/drawing/2014/main" id="{DAF458AA-645C-4D88-8F1A-885F37C0B690}"/>
            </a:ext>
          </a:extLst>
        </xdr:cNvPr>
        <xdr:cNvSpPr/>
      </xdr:nvSpPr>
      <xdr:spPr>
        <a:xfrm>
          <a:off x="17162463" y="17706975"/>
          <a:ext cx="2247899" cy="677923"/>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Test Pumps</a:t>
          </a:r>
        </a:p>
      </xdr:txBody>
    </xdr:sp>
    <xdr:clientData/>
  </xdr:twoCellAnchor>
  <xdr:twoCellAnchor>
    <xdr:from>
      <xdr:col>31</xdr:col>
      <xdr:colOff>266604</xdr:colOff>
      <xdr:row>62</xdr:row>
      <xdr:rowOff>114300</xdr:rowOff>
    </xdr:from>
    <xdr:to>
      <xdr:col>31</xdr:col>
      <xdr:colOff>790558</xdr:colOff>
      <xdr:row>67</xdr:row>
      <xdr:rowOff>182319</xdr:rowOff>
    </xdr:to>
    <xdr:sp macro="" textlink="">
      <xdr:nvSpPr>
        <xdr:cNvPr id="299" name="Down Arrow 305">
          <a:extLst>
            <a:ext uri="{FF2B5EF4-FFF2-40B4-BE49-F238E27FC236}">
              <a16:creationId xmlns:a16="http://schemas.microsoft.com/office/drawing/2014/main" id="{4F8A3215-2580-4EC9-9C2E-938870D62B88}"/>
            </a:ext>
          </a:extLst>
        </xdr:cNvPr>
        <xdr:cNvSpPr/>
      </xdr:nvSpPr>
      <xdr:spPr>
        <a:xfrm>
          <a:off x="19402329" y="14068425"/>
          <a:ext cx="523954" cy="972894"/>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704850</xdr:colOff>
      <xdr:row>58</xdr:row>
      <xdr:rowOff>114300</xdr:rowOff>
    </xdr:from>
    <xdr:to>
      <xdr:col>32</xdr:col>
      <xdr:colOff>114300</xdr:colOff>
      <xdr:row>64</xdr:row>
      <xdr:rowOff>171450</xdr:rowOff>
    </xdr:to>
    <xdr:sp macro="" textlink="">
      <xdr:nvSpPr>
        <xdr:cNvPr id="300" name="Rounded Rectangle 330">
          <a:extLst>
            <a:ext uri="{FF2B5EF4-FFF2-40B4-BE49-F238E27FC236}">
              <a16:creationId xmlns:a16="http://schemas.microsoft.com/office/drawing/2014/main" id="{8A498D36-98A8-4256-A4CE-3C105CD945A9}"/>
            </a:ext>
          </a:extLst>
        </xdr:cNvPr>
        <xdr:cNvSpPr/>
      </xdr:nvSpPr>
      <xdr:spPr>
        <a:xfrm>
          <a:off x="16983075" y="13344525"/>
          <a:ext cx="3067050" cy="1143000"/>
        </a:xfrm>
        <a:prstGeom prst="round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Dirty Paint</a:t>
          </a:r>
        </a:p>
        <a:p>
          <a:pPr algn="ctr"/>
          <a:r>
            <a:rPr lang="en-US" sz="2800" b="1">
              <a:solidFill>
                <a:sysClr val="windowText" lastClr="000000"/>
              </a:solidFill>
            </a:rPr>
            <a:t>Prep Water</a:t>
          </a:r>
        </a:p>
      </xdr:txBody>
    </xdr:sp>
    <xdr:clientData/>
  </xdr:twoCellAnchor>
  <xdr:twoCellAnchor>
    <xdr:from>
      <xdr:col>28</xdr:col>
      <xdr:colOff>36106</xdr:colOff>
      <xdr:row>103</xdr:row>
      <xdr:rowOff>133350</xdr:rowOff>
    </xdr:from>
    <xdr:to>
      <xdr:col>32</xdr:col>
      <xdr:colOff>247650</xdr:colOff>
      <xdr:row>112</xdr:row>
      <xdr:rowOff>95250</xdr:rowOff>
    </xdr:to>
    <xdr:sp macro="" textlink="">
      <xdr:nvSpPr>
        <xdr:cNvPr id="301" name="Rounded Rectangle 332">
          <a:extLst>
            <a:ext uri="{FF2B5EF4-FFF2-40B4-BE49-F238E27FC236}">
              <a16:creationId xmlns:a16="http://schemas.microsoft.com/office/drawing/2014/main" id="{7765A16D-73BE-41E5-ABB8-495BF1315BEE}"/>
            </a:ext>
          </a:extLst>
        </xdr:cNvPr>
        <xdr:cNvSpPr/>
      </xdr:nvSpPr>
      <xdr:spPr>
        <a:xfrm>
          <a:off x="17095381" y="21593175"/>
          <a:ext cx="3088094" cy="1590675"/>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Test Lab</a:t>
          </a:r>
          <a:r>
            <a:rPr lang="en-US" sz="3200" b="1" baseline="0">
              <a:solidFill>
                <a:sysClr val="windowText" lastClr="000000"/>
              </a:solidFill>
            </a:rPr>
            <a:t> Water Control System</a:t>
          </a:r>
          <a:endParaRPr lang="en-US" sz="3200" b="1">
            <a:solidFill>
              <a:sysClr val="windowText" lastClr="000000"/>
            </a:solidFill>
          </a:endParaRPr>
        </a:p>
      </xdr:txBody>
    </xdr:sp>
    <xdr:clientData/>
  </xdr:twoCellAnchor>
  <xdr:twoCellAnchor>
    <xdr:from>
      <xdr:col>17</xdr:col>
      <xdr:colOff>400567</xdr:colOff>
      <xdr:row>8</xdr:row>
      <xdr:rowOff>333423</xdr:rowOff>
    </xdr:from>
    <xdr:to>
      <xdr:col>19</xdr:col>
      <xdr:colOff>285750</xdr:colOff>
      <xdr:row>8</xdr:row>
      <xdr:rowOff>342900</xdr:rowOff>
    </xdr:to>
    <xdr:cxnSp macro="">
      <xdr:nvCxnSpPr>
        <xdr:cNvPr id="302" name="Straight Arrow Connector 301">
          <a:extLst>
            <a:ext uri="{FF2B5EF4-FFF2-40B4-BE49-F238E27FC236}">
              <a16:creationId xmlns:a16="http://schemas.microsoft.com/office/drawing/2014/main" id="{4E53232D-E250-4B81-B504-EFB29B699376}"/>
            </a:ext>
          </a:extLst>
        </xdr:cNvPr>
        <xdr:cNvCxnSpPr/>
      </xdr:nvCxnSpPr>
      <xdr:spPr>
        <a:xfrm flipH="1" flipV="1">
          <a:off x="9925567" y="3705273"/>
          <a:ext cx="1237733" cy="9477"/>
        </a:xfrm>
        <a:prstGeom prst="straightConnector1">
          <a:avLst/>
        </a:prstGeom>
        <a:noFill/>
        <a:ln w="76200" cap="flat" cmpd="sng" algn="ctr">
          <a:solidFill>
            <a:srgbClr val="FF00FF"/>
          </a:solidFill>
          <a:prstDash val="solid"/>
          <a:tailEnd type="triangle"/>
        </a:ln>
        <a:effectLst/>
      </xdr:spPr>
    </xdr:cxnSp>
    <xdr:clientData/>
  </xdr:twoCellAnchor>
  <xdr:twoCellAnchor>
    <xdr:from>
      <xdr:col>11</xdr:col>
      <xdr:colOff>663138</xdr:colOff>
      <xdr:row>8</xdr:row>
      <xdr:rowOff>319699</xdr:rowOff>
    </xdr:from>
    <xdr:to>
      <xdr:col>13</xdr:col>
      <xdr:colOff>623570</xdr:colOff>
      <xdr:row>8</xdr:row>
      <xdr:rowOff>324827</xdr:rowOff>
    </xdr:to>
    <xdr:cxnSp macro="">
      <xdr:nvCxnSpPr>
        <xdr:cNvPr id="303" name="Straight Arrow Connector 302">
          <a:extLst>
            <a:ext uri="{FF2B5EF4-FFF2-40B4-BE49-F238E27FC236}">
              <a16:creationId xmlns:a16="http://schemas.microsoft.com/office/drawing/2014/main" id="{0A34708D-0206-4D98-B2F3-15B9C9416514}"/>
            </a:ext>
          </a:extLst>
        </xdr:cNvPr>
        <xdr:cNvCxnSpPr/>
      </xdr:nvCxnSpPr>
      <xdr:spPr>
        <a:xfrm flipH="1">
          <a:off x="6287650" y="3572486"/>
          <a:ext cx="1274882" cy="366"/>
        </a:xfrm>
        <a:prstGeom prst="straightConnector1">
          <a:avLst/>
        </a:prstGeom>
        <a:noFill/>
        <a:ln w="76200" cap="flat" cmpd="sng" algn="ctr">
          <a:solidFill>
            <a:srgbClr val="0000FF"/>
          </a:solidFill>
          <a:prstDash val="solid"/>
          <a:tailEnd type="triangle"/>
        </a:ln>
        <a:effectLst/>
      </xdr:spPr>
    </xdr:cxnSp>
    <xdr:clientData/>
  </xdr:twoCellAnchor>
  <xdr:twoCellAnchor>
    <xdr:from>
      <xdr:col>26</xdr:col>
      <xdr:colOff>361950</xdr:colOff>
      <xdr:row>46</xdr:row>
      <xdr:rowOff>95250</xdr:rowOff>
    </xdr:from>
    <xdr:to>
      <xdr:col>29</xdr:col>
      <xdr:colOff>249237</xdr:colOff>
      <xdr:row>50</xdr:row>
      <xdr:rowOff>38100</xdr:rowOff>
    </xdr:to>
    <xdr:sp macro="" textlink="">
      <xdr:nvSpPr>
        <xdr:cNvPr id="304" name="Rounded Rectangle 193">
          <a:extLst>
            <a:ext uri="{FF2B5EF4-FFF2-40B4-BE49-F238E27FC236}">
              <a16:creationId xmlns:a16="http://schemas.microsoft.com/office/drawing/2014/main" id="{D15DB460-929A-4650-9FBC-43EC9BDA15E5}"/>
            </a:ext>
          </a:extLst>
        </xdr:cNvPr>
        <xdr:cNvSpPr/>
      </xdr:nvSpPr>
      <xdr:spPr>
        <a:xfrm>
          <a:off x="15859125" y="11153775"/>
          <a:ext cx="2230437" cy="66675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6</xdr:col>
      <xdr:colOff>514351</xdr:colOff>
      <xdr:row>46</xdr:row>
      <xdr:rowOff>76200</xdr:rowOff>
    </xdr:from>
    <xdr:to>
      <xdr:col>10</xdr:col>
      <xdr:colOff>220663</xdr:colOff>
      <xdr:row>50</xdr:row>
      <xdr:rowOff>17956</xdr:rowOff>
    </xdr:to>
    <xdr:sp macro="" textlink="">
      <xdr:nvSpPr>
        <xdr:cNvPr id="305" name="Rounded Rectangle 123">
          <a:extLst>
            <a:ext uri="{FF2B5EF4-FFF2-40B4-BE49-F238E27FC236}">
              <a16:creationId xmlns:a16="http://schemas.microsoft.com/office/drawing/2014/main" id="{55ED32DF-5BFA-48AE-9ACE-1BDCB712EE8D}"/>
            </a:ext>
          </a:extLst>
        </xdr:cNvPr>
        <xdr:cNvSpPr/>
      </xdr:nvSpPr>
      <xdr:spPr>
        <a:xfrm>
          <a:off x="3105151" y="11134725"/>
          <a:ext cx="2106612" cy="665656"/>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 Motors</a:t>
          </a:r>
        </a:p>
      </xdr:txBody>
    </xdr:sp>
    <xdr:clientData/>
  </xdr:twoCellAnchor>
  <xdr:twoCellAnchor>
    <xdr:from>
      <xdr:col>6</xdr:col>
      <xdr:colOff>571500</xdr:colOff>
      <xdr:row>40</xdr:row>
      <xdr:rowOff>19050</xdr:rowOff>
    </xdr:from>
    <xdr:to>
      <xdr:col>10</xdr:col>
      <xdr:colOff>401637</xdr:colOff>
      <xdr:row>43</xdr:row>
      <xdr:rowOff>152400</xdr:rowOff>
    </xdr:to>
    <xdr:sp macro="" textlink="">
      <xdr:nvSpPr>
        <xdr:cNvPr id="306" name="Rounded Rectangle 193">
          <a:extLst>
            <a:ext uri="{FF2B5EF4-FFF2-40B4-BE49-F238E27FC236}">
              <a16:creationId xmlns:a16="http://schemas.microsoft.com/office/drawing/2014/main" id="{817A3A30-DE1F-4D8B-81E0-5FE5A1575600}"/>
            </a:ext>
          </a:extLst>
        </xdr:cNvPr>
        <xdr:cNvSpPr/>
      </xdr:nvSpPr>
      <xdr:spPr>
        <a:xfrm>
          <a:off x="3162300" y="9991725"/>
          <a:ext cx="2230437" cy="676275"/>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20</xdr:col>
      <xdr:colOff>304468</xdr:colOff>
      <xdr:row>49</xdr:row>
      <xdr:rowOff>163512</xdr:rowOff>
    </xdr:from>
    <xdr:to>
      <xdr:col>25</xdr:col>
      <xdr:colOff>190500</xdr:colOff>
      <xdr:row>54</xdr:row>
      <xdr:rowOff>57150</xdr:rowOff>
    </xdr:to>
    <xdr:sp macro="" textlink="">
      <xdr:nvSpPr>
        <xdr:cNvPr id="307" name="Rounded Rectangle 224">
          <a:extLst>
            <a:ext uri="{FF2B5EF4-FFF2-40B4-BE49-F238E27FC236}">
              <a16:creationId xmlns:a16="http://schemas.microsoft.com/office/drawing/2014/main" id="{F0FF4E3C-EB0A-42FC-91D6-824ACB975A57}"/>
            </a:ext>
          </a:extLst>
        </xdr:cNvPr>
        <xdr:cNvSpPr/>
      </xdr:nvSpPr>
      <xdr:spPr>
        <a:xfrm>
          <a:off x="11867818" y="11764962"/>
          <a:ext cx="3172157" cy="798513"/>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Gas Compressors</a:t>
          </a:r>
        </a:p>
      </xdr:txBody>
    </xdr:sp>
    <xdr:clientData/>
  </xdr:twoCellAnchor>
  <xdr:twoCellAnchor>
    <xdr:from>
      <xdr:col>18</xdr:col>
      <xdr:colOff>304800</xdr:colOff>
      <xdr:row>72</xdr:row>
      <xdr:rowOff>0</xdr:rowOff>
    </xdr:from>
    <xdr:to>
      <xdr:col>21</xdr:col>
      <xdr:colOff>420687</xdr:colOff>
      <xdr:row>75</xdr:row>
      <xdr:rowOff>133350</xdr:rowOff>
    </xdr:to>
    <xdr:sp macro="" textlink="">
      <xdr:nvSpPr>
        <xdr:cNvPr id="308" name="Rounded Rectangle 193">
          <a:extLst>
            <a:ext uri="{FF2B5EF4-FFF2-40B4-BE49-F238E27FC236}">
              <a16:creationId xmlns:a16="http://schemas.microsoft.com/office/drawing/2014/main" id="{DFFD8DB9-DDB7-4018-89D3-C56FC51688C8}"/>
            </a:ext>
          </a:extLst>
        </xdr:cNvPr>
        <xdr:cNvSpPr/>
      </xdr:nvSpPr>
      <xdr:spPr>
        <a:xfrm>
          <a:off x="10477500" y="15763875"/>
          <a:ext cx="2201862" cy="676275"/>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27</xdr:col>
      <xdr:colOff>723900</xdr:colOff>
      <xdr:row>76</xdr:row>
      <xdr:rowOff>38100</xdr:rowOff>
    </xdr:from>
    <xdr:to>
      <xdr:col>31</xdr:col>
      <xdr:colOff>96837</xdr:colOff>
      <xdr:row>79</xdr:row>
      <xdr:rowOff>171450</xdr:rowOff>
    </xdr:to>
    <xdr:sp macro="" textlink="">
      <xdr:nvSpPr>
        <xdr:cNvPr id="309" name="Rounded Rectangle 193">
          <a:extLst>
            <a:ext uri="{FF2B5EF4-FFF2-40B4-BE49-F238E27FC236}">
              <a16:creationId xmlns:a16="http://schemas.microsoft.com/office/drawing/2014/main" id="{361ADA85-8432-40C3-9CE2-A180C85CA0DA}"/>
            </a:ext>
          </a:extLst>
        </xdr:cNvPr>
        <xdr:cNvSpPr/>
      </xdr:nvSpPr>
      <xdr:spPr>
        <a:xfrm>
          <a:off x="17002125" y="16525875"/>
          <a:ext cx="2230437" cy="676275"/>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editAs="oneCell">
    <xdr:from>
      <xdr:col>28</xdr:col>
      <xdr:colOff>133350</xdr:colOff>
      <xdr:row>119</xdr:row>
      <xdr:rowOff>152400</xdr:rowOff>
    </xdr:from>
    <xdr:to>
      <xdr:col>31</xdr:col>
      <xdr:colOff>684810</xdr:colOff>
      <xdr:row>125</xdr:row>
      <xdr:rowOff>28513</xdr:rowOff>
    </xdr:to>
    <xdr:pic>
      <xdr:nvPicPr>
        <xdr:cNvPr id="310" name="Picture 309">
          <a:extLst>
            <a:ext uri="{FF2B5EF4-FFF2-40B4-BE49-F238E27FC236}">
              <a16:creationId xmlns:a16="http://schemas.microsoft.com/office/drawing/2014/main" id="{835C64C9-EBEC-42AE-801F-BD7329FCF93C}"/>
            </a:ext>
          </a:extLst>
        </xdr:cNvPr>
        <xdr:cNvPicPr>
          <a:picLocks noChangeAspect="1"/>
        </xdr:cNvPicPr>
      </xdr:nvPicPr>
      <xdr:blipFill>
        <a:blip xmlns:r="http://schemas.openxmlformats.org/officeDocument/2006/relationships" r:embed="rId1"/>
        <a:stretch>
          <a:fillRect/>
        </a:stretch>
      </xdr:blipFill>
      <xdr:spPr>
        <a:xfrm>
          <a:off x="17192625" y="24507825"/>
          <a:ext cx="2627910" cy="961963"/>
        </a:xfrm>
        <a:prstGeom prst="rect">
          <a:avLst/>
        </a:prstGeom>
        <a:ln>
          <a:solidFill>
            <a:srgbClr val="002060"/>
          </a:solidFill>
        </a:ln>
      </xdr:spPr>
    </xdr:pic>
    <xdr:clientData/>
  </xdr:twoCellAnchor>
  <xdr:twoCellAnchor>
    <xdr:from>
      <xdr:col>2</xdr:col>
      <xdr:colOff>266701</xdr:colOff>
      <xdr:row>98</xdr:row>
      <xdr:rowOff>171450</xdr:rowOff>
    </xdr:from>
    <xdr:to>
      <xdr:col>5</xdr:col>
      <xdr:colOff>152401</xdr:colOff>
      <xdr:row>102</xdr:row>
      <xdr:rowOff>114300</xdr:rowOff>
    </xdr:to>
    <xdr:sp macro="" textlink="">
      <xdr:nvSpPr>
        <xdr:cNvPr id="311" name="Rounded Rectangle 193">
          <a:extLst>
            <a:ext uri="{FF2B5EF4-FFF2-40B4-BE49-F238E27FC236}">
              <a16:creationId xmlns:a16="http://schemas.microsoft.com/office/drawing/2014/main" id="{F207CC64-652C-40EE-BC08-2F8768E2B947}"/>
            </a:ext>
          </a:extLst>
        </xdr:cNvPr>
        <xdr:cNvSpPr/>
      </xdr:nvSpPr>
      <xdr:spPr>
        <a:xfrm>
          <a:off x="266701" y="20707350"/>
          <a:ext cx="1828800" cy="68580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22</xdr:col>
      <xdr:colOff>268168</xdr:colOff>
      <xdr:row>8</xdr:row>
      <xdr:rowOff>263525</xdr:rowOff>
    </xdr:from>
    <xdr:to>
      <xdr:col>24</xdr:col>
      <xdr:colOff>228600</xdr:colOff>
      <xdr:row>8</xdr:row>
      <xdr:rowOff>268653</xdr:rowOff>
    </xdr:to>
    <xdr:cxnSp macro="">
      <xdr:nvCxnSpPr>
        <xdr:cNvPr id="312" name="Straight Arrow Connector 311">
          <a:extLst>
            <a:ext uri="{FF2B5EF4-FFF2-40B4-BE49-F238E27FC236}">
              <a16:creationId xmlns:a16="http://schemas.microsoft.com/office/drawing/2014/main" id="{F17EB563-9158-4A69-BB29-350C7EE5FFD9}"/>
            </a:ext>
          </a:extLst>
        </xdr:cNvPr>
        <xdr:cNvCxnSpPr/>
      </xdr:nvCxnSpPr>
      <xdr:spPr>
        <a:xfrm flipH="1">
          <a:off x="13174543" y="3516312"/>
          <a:ext cx="1255832" cy="366"/>
        </a:xfrm>
        <a:prstGeom prst="straightConnector1">
          <a:avLst/>
        </a:prstGeom>
        <a:noFill/>
        <a:ln w="76200" cap="flat" cmpd="sng" algn="ctr">
          <a:solidFill>
            <a:schemeClr val="accent6">
              <a:lumMod val="50000"/>
            </a:schemeClr>
          </a:solidFill>
          <a:prstDash val="solid"/>
          <a:tailEnd type="triangle"/>
        </a:ln>
        <a:effectLst/>
      </xdr:spPr>
    </xdr:cxnSp>
    <xdr:clientData/>
  </xdr:twoCellAnchor>
  <xdr:twoCellAnchor>
    <xdr:from>
      <xdr:col>12</xdr:col>
      <xdr:colOff>342900</xdr:colOff>
      <xdr:row>97</xdr:row>
      <xdr:rowOff>20637</xdr:rowOff>
    </xdr:from>
    <xdr:to>
      <xdr:col>15</xdr:col>
      <xdr:colOff>19526</xdr:colOff>
      <xdr:row>103</xdr:row>
      <xdr:rowOff>62706</xdr:rowOff>
    </xdr:to>
    <xdr:cxnSp macro="">
      <xdr:nvCxnSpPr>
        <xdr:cNvPr id="313" name="Elbow Connector 350">
          <a:extLst>
            <a:ext uri="{FF2B5EF4-FFF2-40B4-BE49-F238E27FC236}">
              <a16:creationId xmlns:a16="http://schemas.microsoft.com/office/drawing/2014/main" id="{CC36C74B-D18D-4674-88B2-4BB2365E1085}"/>
            </a:ext>
          </a:extLst>
        </xdr:cNvPr>
        <xdr:cNvCxnSpPr>
          <a:stCxn id="291" idx="3"/>
          <a:endCxn id="288" idx="2"/>
        </xdr:cNvCxnSpPr>
      </xdr:nvCxnSpPr>
      <xdr:spPr>
        <a:xfrm flipV="1">
          <a:off x="6629400" y="20366037"/>
          <a:ext cx="1619726" cy="1161256"/>
        </a:xfrm>
        <a:prstGeom prst="bentConnector2">
          <a:avLst/>
        </a:prstGeom>
        <a:ln w="76200">
          <a:solidFill>
            <a:srgbClr val="FF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428625</xdr:colOff>
      <xdr:row>107</xdr:row>
      <xdr:rowOff>133350</xdr:rowOff>
    </xdr:from>
    <xdr:to>
      <xdr:col>11</xdr:col>
      <xdr:colOff>190500</xdr:colOff>
      <xdr:row>116</xdr:row>
      <xdr:rowOff>114300</xdr:rowOff>
    </xdr:to>
    <xdr:cxnSp macro="">
      <xdr:nvCxnSpPr>
        <xdr:cNvPr id="314" name="Elbow Connector 456">
          <a:extLst>
            <a:ext uri="{FF2B5EF4-FFF2-40B4-BE49-F238E27FC236}">
              <a16:creationId xmlns:a16="http://schemas.microsoft.com/office/drawing/2014/main" id="{874A64FD-1C00-477D-B50C-B419AA88DBF1}"/>
            </a:ext>
          </a:extLst>
        </xdr:cNvPr>
        <xdr:cNvCxnSpPr>
          <a:endCxn id="291" idx="2"/>
        </xdr:cNvCxnSpPr>
      </xdr:nvCxnSpPr>
      <xdr:spPr>
        <a:xfrm rot="16200000" flipV="1">
          <a:off x="4591050" y="22688550"/>
          <a:ext cx="1609725" cy="866775"/>
        </a:xfrm>
        <a:prstGeom prst="bentConnector3">
          <a:avLst>
            <a:gd name="adj1" fmla="val 50000"/>
          </a:avLst>
        </a:prstGeom>
        <a:ln w="762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125412</xdr:colOff>
      <xdr:row>89</xdr:row>
      <xdr:rowOff>76993</xdr:rowOff>
    </xdr:from>
    <xdr:to>
      <xdr:col>29</xdr:col>
      <xdr:colOff>95251</xdr:colOff>
      <xdr:row>93</xdr:row>
      <xdr:rowOff>57151</xdr:rowOff>
    </xdr:to>
    <xdr:cxnSp macro="">
      <xdr:nvCxnSpPr>
        <xdr:cNvPr id="315" name="Elbow Connector 368">
          <a:extLst>
            <a:ext uri="{FF2B5EF4-FFF2-40B4-BE49-F238E27FC236}">
              <a16:creationId xmlns:a16="http://schemas.microsoft.com/office/drawing/2014/main" id="{CE4BA5E1-89DC-4E72-A2C6-898088E3AF53}"/>
            </a:ext>
          </a:extLst>
        </xdr:cNvPr>
        <xdr:cNvCxnSpPr>
          <a:stCxn id="293" idx="0"/>
          <a:endCxn id="276" idx="3"/>
        </xdr:cNvCxnSpPr>
      </xdr:nvCxnSpPr>
      <xdr:spPr>
        <a:xfrm rot="16200000" flipV="1">
          <a:off x="16808053" y="18513027"/>
          <a:ext cx="723108" cy="1531939"/>
        </a:xfrm>
        <a:prstGeom prst="bentConnector2">
          <a:avLst/>
        </a:prstGeom>
        <a:noFill/>
        <a:ln w="76200" cap="flat" cmpd="sng" algn="ctr">
          <a:solidFill>
            <a:schemeClr val="accent6">
              <a:lumMod val="50000"/>
            </a:schemeClr>
          </a:solidFill>
          <a:prstDash val="solid"/>
          <a:tailEnd type="triangle"/>
        </a:ln>
        <a:effectLst/>
      </xdr:spPr>
    </xdr:cxnSp>
    <xdr:clientData/>
  </xdr:twoCellAnchor>
  <xdr:twoCellAnchor>
    <xdr:from>
      <xdr:col>25</xdr:col>
      <xdr:colOff>396082</xdr:colOff>
      <xdr:row>53</xdr:row>
      <xdr:rowOff>57150</xdr:rowOff>
    </xdr:from>
    <xdr:to>
      <xdr:col>26</xdr:col>
      <xdr:colOff>457201</xdr:colOff>
      <xdr:row>59</xdr:row>
      <xdr:rowOff>9525</xdr:rowOff>
    </xdr:to>
    <xdr:cxnSp macro="">
      <xdr:nvCxnSpPr>
        <xdr:cNvPr id="316" name="Elbow Connector 350">
          <a:extLst>
            <a:ext uri="{FF2B5EF4-FFF2-40B4-BE49-F238E27FC236}">
              <a16:creationId xmlns:a16="http://schemas.microsoft.com/office/drawing/2014/main" id="{C7F06C52-E591-40BC-9D47-00AE583E6CAC}"/>
            </a:ext>
          </a:extLst>
        </xdr:cNvPr>
        <xdr:cNvCxnSpPr>
          <a:endCxn id="282" idx="0"/>
        </xdr:cNvCxnSpPr>
      </xdr:nvCxnSpPr>
      <xdr:spPr>
        <a:xfrm rot="5400000">
          <a:off x="15083235" y="12549584"/>
          <a:ext cx="1038225" cy="704057"/>
        </a:xfrm>
        <a:prstGeom prst="bentConnector3">
          <a:avLst>
            <a:gd name="adj1" fmla="val 50000"/>
          </a:avLst>
        </a:prstGeom>
        <a:ln w="76200">
          <a:solidFill>
            <a:srgbClr val="FF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27837</xdr:colOff>
      <xdr:row>13</xdr:row>
      <xdr:rowOff>187220</xdr:rowOff>
    </xdr:from>
    <xdr:to>
      <xdr:col>54</xdr:col>
      <xdr:colOff>38254</xdr:colOff>
      <xdr:row>16</xdr:row>
      <xdr:rowOff>67670</xdr:rowOff>
    </xdr:to>
    <xdr:sp macro="" textlink="">
      <xdr:nvSpPr>
        <xdr:cNvPr id="318" name="Right Arrow 401">
          <a:extLst>
            <a:ext uri="{FF2B5EF4-FFF2-40B4-BE49-F238E27FC236}">
              <a16:creationId xmlns:a16="http://schemas.microsoft.com/office/drawing/2014/main" id="{CCE12D10-62A7-435E-A103-2DDBB40BDEDA}"/>
            </a:ext>
          </a:extLst>
        </xdr:cNvPr>
        <xdr:cNvSpPr/>
      </xdr:nvSpPr>
      <xdr:spPr>
        <a:xfrm rot="1347686">
          <a:off x="29107662" y="4973532"/>
          <a:ext cx="772417" cy="561488"/>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10587</xdr:colOff>
      <xdr:row>29</xdr:row>
      <xdr:rowOff>65721</xdr:rowOff>
    </xdr:from>
    <xdr:to>
      <xdr:col>56</xdr:col>
      <xdr:colOff>609600</xdr:colOff>
      <xdr:row>41</xdr:row>
      <xdr:rowOff>18572</xdr:rowOff>
    </xdr:to>
    <xdr:cxnSp macro="">
      <xdr:nvCxnSpPr>
        <xdr:cNvPr id="319" name="Elbow Connector 422">
          <a:extLst>
            <a:ext uri="{FF2B5EF4-FFF2-40B4-BE49-F238E27FC236}">
              <a16:creationId xmlns:a16="http://schemas.microsoft.com/office/drawing/2014/main" id="{8C06914E-20A4-4B82-81B7-19002DD700A9}"/>
            </a:ext>
          </a:extLst>
        </xdr:cNvPr>
        <xdr:cNvCxnSpPr>
          <a:stCxn id="348" idx="2"/>
          <a:endCxn id="341" idx="3"/>
        </xdr:cNvCxnSpPr>
      </xdr:nvCxnSpPr>
      <xdr:spPr>
        <a:xfrm rot="16200000" flipH="1">
          <a:off x="34795118" y="8981890"/>
          <a:ext cx="2238851" cy="599013"/>
        </a:xfrm>
        <a:prstGeom prst="bentConnector4">
          <a:avLst>
            <a:gd name="adj1" fmla="val 33418"/>
            <a:gd name="adj2" fmla="val 213057"/>
          </a:avLst>
        </a:prstGeom>
        <a:noFill/>
        <a:ln w="57150" cap="flat" cmpd="sng" algn="ctr">
          <a:solidFill>
            <a:srgbClr val="00B050"/>
          </a:solidFill>
          <a:prstDash val="solid"/>
          <a:tailEnd type="triangle"/>
        </a:ln>
        <a:effectLst/>
      </xdr:spPr>
    </xdr:cxnSp>
    <xdr:clientData/>
  </xdr:twoCellAnchor>
  <xdr:twoCellAnchor>
    <xdr:from>
      <xdr:col>57</xdr:col>
      <xdr:colOff>354528</xdr:colOff>
      <xdr:row>8</xdr:row>
      <xdr:rowOff>331129</xdr:rowOff>
    </xdr:from>
    <xdr:to>
      <xdr:col>59</xdr:col>
      <xdr:colOff>314960</xdr:colOff>
      <xdr:row>8</xdr:row>
      <xdr:rowOff>336257</xdr:rowOff>
    </xdr:to>
    <xdr:cxnSp macro="">
      <xdr:nvCxnSpPr>
        <xdr:cNvPr id="320" name="Straight Arrow Connector 319">
          <a:extLst>
            <a:ext uri="{FF2B5EF4-FFF2-40B4-BE49-F238E27FC236}">
              <a16:creationId xmlns:a16="http://schemas.microsoft.com/office/drawing/2014/main" id="{374993FA-5116-487C-91D0-AD36CD038138}"/>
            </a:ext>
          </a:extLst>
        </xdr:cNvPr>
        <xdr:cNvCxnSpPr/>
      </xdr:nvCxnSpPr>
      <xdr:spPr>
        <a:xfrm flipH="1">
          <a:off x="32329953" y="3226729"/>
          <a:ext cx="1408232" cy="9890"/>
        </a:xfrm>
        <a:prstGeom prst="straightConnector1">
          <a:avLst/>
        </a:prstGeom>
        <a:noFill/>
        <a:ln w="76200" cap="flat" cmpd="sng" algn="ctr">
          <a:solidFill>
            <a:srgbClr val="0000FF"/>
          </a:solidFill>
          <a:prstDash val="solid"/>
          <a:tailEnd type="triangle"/>
        </a:ln>
        <a:effectLst/>
      </xdr:spPr>
    </xdr:cxnSp>
    <xdr:clientData/>
  </xdr:twoCellAnchor>
  <xdr:twoCellAnchor>
    <xdr:from>
      <xdr:col>57</xdr:col>
      <xdr:colOff>333375</xdr:colOff>
      <xdr:row>15</xdr:row>
      <xdr:rowOff>64770</xdr:rowOff>
    </xdr:from>
    <xdr:to>
      <xdr:col>60</xdr:col>
      <xdr:colOff>502919</xdr:colOff>
      <xdr:row>21</xdr:row>
      <xdr:rowOff>66674</xdr:rowOff>
    </xdr:to>
    <xdr:cxnSp macro="">
      <xdr:nvCxnSpPr>
        <xdr:cNvPr id="321" name="Elbow Connector 424">
          <a:extLst>
            <a:ext uri="{FF2B5EF4-FFF2-40B4-BE49-F238E27FC236}">
              <a16:creationId xmlns:a16="http://schemas.microsoft.com/office/drawing/2014/main" id="{112F13F2-4381-435D-BC79-61B7D64DEF50}"/>
            </a:ext>
          </a:extLst>
        </xdr:cNvPr>
        <xdr:cNvCxnSpPr>
          <a:stCxn id="337" idx="1"/>
        </xdr:cNvCxnSpPr>
      </xdr:nvCxnSpPr>
      <xdr:spPr>
        <a:xfrm rot="10800000" flipV="1">
          <a:off x="32308800" y="5303520"/>
          <a:ext cx="2265044" cy="1373504"/>
        </a:xfrm>
        <a:prstGeom prst="bentConnector3">
          <a:avLst>
            <a:gd name="adj1" fmla="val 50000"/>
          </a:avLst>
        </a:prstGeom>
        <a:noFill/>
        <a:ln w="57150" cap="flat" cmpd="sng" algn="ctr">
          <a:solidFill>
            <a:srgbClr val="0000FF"/>
          </a:solidFill>
          <a:prstDash val="solid"/>
          <a:tailEnd type="triangle"/>
        </a:ln>
        <a:effectLst/>
      </xdr:spPr>
    </xdr:cxnSp>
    <xdr:clientData/>
  </xdr:twoCellAnchor>
  <xdr:twoCellAnchor>
    <xdr:from>
      <xdr:col>46</xdr:col>
      <xdr:colOff>198561</xdr:colOff>
      <xdr:row>35</xdr:row>
      <xdr:rowOff>91439</xdr:rowOff>
    </xdr:from>
    <xdr:to>
      <xdr:col>48</xdr:col>
      <xdr:colOff>213360</xdr:colOff>
      <xdr:row>38</xdr:row>
      <xdr:rowOff>43962</xdr:rowOff>
    </xdr:to>
    <xdr:sp macro="" textlink="">
      <xdr:nvSpPr>
        <xdr:cNvPr id="322" name="Rounded Rectangle 425">
          <a:extLst>
            <a:ext uri="{FF2B5EF4-FFF2-40B4-BE49-F238E27FC236}">
              <a16:creationId xmlns:a16="http://schemas.microsoft.com/office/drawing/2014/main" id="{90F52157-371B-48D4-AAAA-65912C3B0273}"/>
            </a:ext>
          </a:extLst>
        </xdr:cNvPr>
        <xdr:cNvSpPr/>
      </xdr:nvSpPr>
      <xdr:spPr>
        <a:xfrm>
          <a:off x="24458736" y="9906951"/>
          <a:ext cx="1334011" cy="638323"/>
        </a:xfrm>
        <a:prstGeom prst="roundRect">
          <a:avLst/>
        </a:prstGeom>
        <a:solidFill>
          <a:srgbClr val="FF996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ysClr val="windowText" lastClr="000000"/>
            </a:solidFill>
          </a:endParaRPr>
        </a:p>
      </xdr:txBody>
    </xdr:sp>
    <xdr:clientData/>
  </xdr:twoCellAnchor>
  <xdr:twoCellAnchor>
    <xdr:from>
      <xdr:col>41</xdr:col>
      <xdr:colOff>366201</xdr:colOff>
      <xdr:row>35</xdr:row>
      <xdr:rowOff>99059</xdr:rowOff>
    </xdr:from>
    <xdr:to>
      <xdr:col>43</xdr:col>
      <xdr:colOff>281940</xdr:colOff>
      <xdr:row>38</xdr:row>
      <xdr:rowOff>51582</xdr:rowOff>
    </xdr:to>
    <xdr:sp macro="" textlink="">
      <xdr:nvSpPr>
        <xdr:cNvPr id="323" name="Rounded Rectangle 426">
          <a:extLst>
            <a:ext uri="{FF2B5EF4-FFF2-40B4-BE49-F238E27FC236}">
              <a16:creationId xmlns:a16="http://schemas.microsoft.com/office/drawing/2014/main" id="{5232F209-217F-4C30-B963-BA995F76D30D}"/>
            </a:ext>
          </a:extLst>
        </xdr:cNvPr>
        <xdr:cNvSpPr/>
      </xdr:nvSpPr>
      <xdr:spPr>
        <a:xfrm>
          <a:off x="21297388" y="9914571"/>
          <a:ext cx="1249239" cy="638323"/>
        </a:xfrm>
        <a:prstGeom prst="roundRect">
          <a:avLst/>
        </a:prstGeom>
        <a:solidFill>
          <a:srgbClr val="FF996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400" b="1">
            <a:solidFill>
              <a:sysClr val="windowText" lastClr="000000"/>
            </a:solidFill>
          </a:endParaRPr>
        </a:p>
      </xdr:txBody>
    </xdr:sp>
    <xdr:clientData/>
  </xdr:twoCellAnchor>
  <xdr:twoCellAnchor>
    <xdr:from>
      <xdr:col>44</xdr:col>
      <xdr:colOff>324167</xdr:colOff>
      <xdr:row>84</xdr:row>
      <xdr:rowOff>105727</xdr:rowOff>
    </xdr:from>
    <xdr:to>
      <xdr:col>58</xdr:col>
      <xdr:colOff>610552</xdr:colOff>
      <xdr:row>92</xdr:row>
      <xdr:rowOff>9527</xdr:rowOff>
    </xdr:to>
    <xdr:sp macro="" textlink="">
      <xdr:nvSpPr>
        <xdr:cNvPr id="324" name="Rounded Rectangle 427">
          <a:extLst>
            <a:ext uri="{FF2B5EF4-FFF2-40B4-BE49-F238E27FC236}">
              <a16:creationId xmlns:a16="http://schemas.microsoft.com/office/drawing/2014/main" id="{B22E711F-5A9E-4E7C-8F96-47A594DC236E}"/>
            </a:ext>
          </a:extLst>
        </xdr:cNvPr>
        <xdr:cNvSpPr/>
      </xdr:nvSpPr>
      <xdr:spPr>
        <a:xfrm>
          <a:off x="23250842" y="21117877"/>
          <a:ext cx="10059035" cy="1732600"/>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Water Cooled Chillers/Cooling</a:t>
          </a:r>
          <a:r>
            <a:rPr lang="en-US" sz="3600" b="1" baseline="0">
              <a:solidFill>
                <a:sysClr val="windowText" lastClr="000000"/>
              </a:solidFill>
            </a:rPr>
            <a:t> Towers</a:t>
          </a:r>
        </a:p>
      </xdr:txBody>
    </xdr:sp>
    <xdr:clientData/>
  </xdr:twoCellAnchor>
  <xdr:twoCellAnchor>
    <xdr:from>
      <xdr:col>40</xdr:col>
      <xdr:colOff>599342</xdr:colOff>
      <xdr:row>36</xdr:row>
      <xdr:rowOff>150812</xdr:rowOff>
    </xdr:from>
    <xdr:to>
      <xdr:col>48</xdr:col>
      <xdr:colOff>419833</xdr:colOff>
      <xdr:row>48</xdr:row>
      <xdr:rowOff>107709</xdr:rowOff>
    </xdr:to>
    <xdr:sp macro="" textlink="">
      <xdr:nvSpPr>
        <xdr:cNvPr id="325" name="Rounded Rectangle 428">
          <a:extLst>
            <a:ext uri="{FF2B5EF4-FFF2-40B4-BE49-F238E27FC236}">
              <a16:creationId xmlns:a16="http://schemas.microsoft.com/office/drawing/2014/main" id="{2BFCE650-6956-4C0F-BB92-AB35C080BB48}"/>
            </a:ext>
          </a:extLst>
        </xdr:cNvPr>
        <xdr:cNvSpPr/>
      </xdr:nvSpPr>
      <xdr:spPr>
        <a:xfrm>
          <a:off x="20859017" y="10190162"/>
          <a:ext cx="5135441" cy="2704859"/>
        </a:xfrm>
        <a:prstGeom prst="round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3200" b="1">
            <a:solidFill>
              <a:sysClr val="windowText" lastClr="000000"/>
            </a:solidFill>
          </a:endParaRPr>
        </a:p>
        <a:p>
          <a:pPr algn="ctr"/>
          <a:endParaRPr lang="en-US" sz="3200" b="1">
            <a:solidFill>
              <a:sysClr val="windowText" lastClr="000000"/>
            </a:solidFill>
          </a:endParaRPr>
        </a:p>
        <a:p>
          <a:pPr algn="ctr"/>
          <a:r>
            <a:rPr lang="en-US" sz="3200" b="1">
              <a:solidFill>
                <a:sysClr val="windowText" lastClr="000000"/>
              </a:solidFill>
            </a:rPr>
            <a:t>Water Cooled Chillers</a:t>
          </a:r>
          <a:br>
            <a:rPr lang="en-US" sz="3200" b="1">
              <a:solidFill>
                <a:sysClr val="windowText" lastClr="000000"/>
              </a:solidFill>
            </a:rPr>
          </a:br>
          <a:endParaRPr lang="en-US" sz="3200" b="1" baseline="0">
            <a:solidFill>
              <a:sysClr val="windowText" lastClr="000000"/>
            </a:solidFill>
          </a:endParaRPr>
        </a:p>
      </xdr:txBody>
    </xdr:sp>
    <xdr:clientData/>
  </xdr:twoCellAnchor>
  <xdr:twoCellAnchor>
    <xdr:from>
      <xdr:col>41</xdr:col>
      <xdr:colOff>16724</xdr:colOff>
      <xdr:row>50</xdr:row>
      <xdr:rowOff>144357</xdr:rowOff>
    </xdr:from>
    <xdr:to>
      <xdr:col>42</xdr:col>
      <xdr:colOff>146204</xdr:colOff>
      <xdr:row>53</xdr:row>
      <xdr:rowOff>96244</xdr:rowOff>
    </xdr:to>
    <xdr:sp macro="" textlink="">
      <xdr:nvSpPr>
        <xdr:cNvPr id="326" name="Right Arrow 429">
          <a:extLst>
            <a:ext uri="{FF2B5EF4-FFF2-40B4-BE49-F238E27FC236}">
              <a16:creationId xmlns:a16="http://schemas.microsoft.com/office/drawing/2014/main" id="{A7186323-3A38-49B0-9E75-0082727EFF44}"/>
            </a:ext>
          </a:extLst>
        </xdr:cNvPr>
        <xdr:cNvSpPr/>
      </xdr:nvSpPr>
      <xdr:spPr>
        <a:xfrm rot="19727185">
          <a:off x="20943149" y="13384107"/>
          <a:ext cx="800992" cy="637687"/>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64476</xdr:colOff>
      <xdr:row>51</xdr:row>
      <xdr:rowOff>167640</xdr:rowOff>
    </xdr:from>
    <xdr:to>
      <xdr:col>41</xdr:col>
      <xdr:colOff>365612</xdr:colOff>
      <xdr:row>54</xdr:row>
      <xdr:rowOff>123825</xdr:rowOff>
    </xdr:to>
    <xdr:sp macro="" textlink="">
      <xdr:nvSpPr>
        <xdr:cNvPr id="327" name="Rounded Rectangle 430">
          <a:extLst>
            <a:ext uri="{FF2B5EF4-FFF2-40B4-BE49-F238E27FC236}">
              <a16:creationId xmlns:a16="http://schemas.microsoft.com/office/drawing/2014/main" id="{6DCDF087-33CC-4501-A9D6-DC1A2FD16140}"/>
            </a:ext>
          </a:extLst>
        </xdr:cNvPr>
        <xdr:cNvSpPr/>
      </xdr:nvSpPr>
      <xdr:spPr>
        <a:xfrm>
          <a:off x="19657401" y="13640752"/>
          <a:ext cx="1639398" cy="637223"/>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42</xdr:col>
      <xdr:colOff>78398</xdr:colOff>
      <xdr:row>48</xdr:row>
      <xdr:rowOff>58616</xdr:rowOff>
    </xdr:from>
    <xdr:to>
      <xdr:col>47</xdr:col>
      <xdr:colOff>221274</xdr:colOff>
      <xdr:row>51</xdr:row>
      <xdr:rowOff>63745</xdr:rowOff>
    </xdr:to>
    <xdr:sp macro="" textlink="">
      <xdr:nvSpPr>
        <xdr:cNvPr id="328" name="Rounded Rectangle 431">
          <a:extLst>
            <a:ext uri="{FF2B5EF4-FFF2-40B4-BE49-F238E27FC236}">
              <a16:creationId xmlns:a16="http://schemas.microsoft.com/office/drawing/2014/main" id="{7ABB882A-73D8-4035-B23B-99182CBF6EBD}"/>
            </a:ext>
          </a:extLst>
        </xdr:cNvPr>
        <xdr:cNvSpPr/>
      </xdr:nvSpPr>
      <xdr:spPr>
        <a:xfrm>
          <a:off x="21671573" y="12841166"/>
          <a:ext cx="3457576" cy="695691"/>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Compressors</a:t>
          </a:r>
        </a:p>
      </xdr:txBody>
    </xdr:sp>
    <xdr:clientData/>
  </xdr:twoCellAnchor>
  <xdr:twoCellAnchor>
    <xdr:from>
      <xdr:col>47</xdr:col>
      <xdr:colOff>221274</xdr:colOff>
      <xdr:row>38</xdr:row>
      <xdr:rowOff>21103</xdr:rowOff>
    </xdr:from>
    <xdr:to>
      <xdr:col>48</xdr:col>
      <xdr:colOff>380413</xdr:colOff>
      <xdr:row>49</xdr:row>
      <xdr:rowOff>152621</xdr:rowOff>
    </xdr:to>
    <xdr:cxnSp macro="">
      <xdr:nvCxnSpPr>
        <xdr:cNvPr id="329" name="Elbow Connector 432">
          <a:extLst>
            <a:ext uri="{FF2B5EF4-FFF2-40B4-BE49-F238E27FC236}">
              <a16:creationId xmlns:a16="http://schemas.microsoft.com/office/drawing/2014/main" id="{3252FD93-3B90-4549-A18A-6F88069B10B2}"/>
            </a:ext>
          </a:extLst>
        </xdr:cNvPr>
        <xdr:cNvCxnSpPr>
          <a:stCxn id="328" idx="3"/>
          <a:endCxn id="342" idx="3"/>
        </xdr:cNvCxnSpPr>
      </xdr:nvCxnSpPr>
      <xdr:spPr>
        <a:xfrm flipV="1">
          <a:off x="25129149" y="10517653"/>
          <a:ext cx="825889" cy="2646118"/>
        </a:xfrm>
        <a:prstGeom prst="bentConnector3">
          <a:avLst>
            <a:gd name="adj1" fmla="val 222593"/>
          </a:avLst>
        </a:prstGeom>
        <a:ln w="57150">
          <a:solidFill>
            <a:srgbClr val="F90718"/>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545124</xdr:colOff>
      <xdr:row>38</xdr:row>
      <xdr:rowOff>21103</xdr:rowOff>
    </xdr:from>
    <xdr:to>
      <xdr:col>40</xdr:col>
      <xdr:colOff>659571</xdr:colOff>
      <xdr:row>44</xdr:row>
      <xdr:rowOff>35171</xdr:rowOff>
    </xdr:to>
    <xdr:cxnSp macro="">
      <xdr:nvCxnSpPr>
        <xdr:cNvPr id="330" name="Elbow Connector 433">
          <a:extLst>
            <a:ext uri="{FF2B5EF4-FFF2-40B4-BE49-F238E27FC236}">
              <a16:creationId xmlns:a16="http://schemas.microsoft.com/office/drawing/2014/main" id="{5FB054FA-3A93-4395-9FE1-64C0F35ECB14}"/>
            </a:ext>
          </a:extLst>
        </xdr:cNvPr>
        <xdr:cNvCxnSpPr>
          <a:stCxn id="342" idx="1"/>
          <a:endCxn id="331" idx="0"/>
        </xdr:cNvCxnSpPr>
      </xdr:nvCxnSpPr>
      <xdr:spPr>
        <a:xfrm rot="10800000" flipV="1">
          <a:off x="19471299" y="10517653"/>
          <a:ext cx="1447947" cy="1390430"/>
        </a:xfrm>
        <a:prstGeom prst="bentConnector3">
          <a:avLst>
            <a:gd name="adj1" fmla="val 32771"/>
          </a:avLst>
        </a:prstGeom>
        <a:ln w="57150">
          <a:solidFill>
            <a:srgbClr val="F90718"/>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550985</xdr:colOff>
      <xdr:row>43</xdr:row>
      <xdr:rowOff>5863</xdr:rowOff>
    </xdr:from>
    <xdr:to>
      <xdr:col>38</xdr:col>
      <xdr:colOff>545123</xdr:colOff>
      <xdr:row>45</xdr:row>
      <xdr:rowOff>64479</xdr:rowOff>
    </xdr:to>
    <xdr:sp macro="" textlink="">
      <xdr:nvSpPr>
        <xdr:cNvPr id="331" name="Flowchart: Collate 330">
          <a:extLst>
            <a:ext uri="{FF2B5EF4-FFF2-40B4-BE49-F238E27FC236}">
              <a16:creationId xmlns:a16="http://schemas.microsoft.com/office/drawing/2014/main" id="{73D533C6-EEF5-4491-9BF0-BD12AC13145E}"/>
            </a:ext>
          </a:extLst>
        </xdr:cNvPr>
        <xdr:cNvSpPr/>
      </xdr:nvSpPr>
      <xdr:spPr>
        <a:xfrm rot="5400000">
          <a:off x="18885327" y="11575258"/>
          <a:ext cx="511054" cy="660888"/>
        </a:xfrm>
        <a:prstGeom prst="flowChartCollate">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37</xdr:col>
      <xdr:colOff>562708</xdr:colOff>
      <xdr:row>44</xdr:row>
      <xdr:rowOff>46894</xdr:rowOff>
    </xdr:from>
    <xdr:to>
      <xdr:col>41</xdr:col>
      <xdr:colOff>205154</xdr:colOff>
      <xdr:row>64</xdr:row>
      <xdr:rowOff>99645</xdr:rowOff>
    </xdr:to>
    <xdr:cxnSp macro="">
      <xdr:nvCxnSpPr>
        <xdr:cNvPr id="332" name="Elbow Connector 435">
          <a:extLst>
            <a:ext uri="{FF2B5EF4-FFF2-40B4-BE49-F238E27FC236}">
              <a16:creationId xmlns:a16="http://schemas.microsoft.com/office/drawing/2014/main" id="{6A4647AB-D1D2-4221-B510-1516230CDFDD}"/>
            </a:ext>
          </a:extLst>
        </xdr:cNvPr>
        <xdr:cNvCxnSpPr/>
      </xdr:nvCxnSpPr>
      <xdr:spPr>
        <a:xfrm rot="10800000" flipH="1" flipV="1">
          <a:off x="18822133" y="11915044"/>
          <a:ext cx="2314208" cy="4629513"/>
        </a:xfrm>
        <a:prstGeom prst="bentConnector3">
          <a:avLst>
            <a:gd name="adj1" fmla="val -21600"/>
          </a:avLst>
        </a:prstGeom>
        <a:ln w="57150">
          <a:solidFill>
            <a:schemeClr val="accent5">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201051</xdr:colOff>
      <xdr:row>60</xdr:row>
      <xdr:rowOff>176431</xdr:rowOff>
    </xdr:from>
    <xdr:to>
      <xdr:col>46</xdr:col>
      <xdr:colOff>502920</xdr:colOff>
      <xdr:row>67</xdr:row>
      <xdr:rowOff>75613</xdr:rowOff>
    </xdr:to>
    <xdr:sp macro="" textlink="">
      <xdr:nvSpPr>
        <xdr:cNvPr id="333" name="Rounded Rectangle 436">
          <a:extLst>
            <a:ext uri="{FF2B5EF4-FFF2-40B4-BE49-F238E27FC236}">
              <a16:creationId xmlns:a16="http://schemas.microsoft.com/office/drawing/2014/main" id="{34C72503-BA0F-4C48-BA9C-631CB20630A3}"/>
            </a:ext>
          </a:extLst>
        </xdr:cNvPr>
        <xdr:cNvSpPr/>
      </xdr:nvSpPr>
      <xdr:spPr>
        <a:xfrm>
          <a:off x="21127476" y="15706943"/>
          <a:ext cx="3635619" cy="1494620"/>
        </a:xfrm>
        <a:prstGeom prst="roundRect">
          <a:avLst/>
        </a:prstGeom>
        <a:solidFill>
          <a:schemeClr val="tx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Evaporators</a:t>
          </a:r>
        </a:p>
      </xdr:txBody>
    </xdr:sp>
    <xdr:clientData/>
  </xdr:twoCellAnchor>
  <xdr:twoCellAnchor>
    <xdr:from>
      <xdr:col>44</xdr:col>
      <xdr:colOff>31946</xdr:colOff>
      <xdr:row>51</xdr:row>
      <xdr:rowOff>63745</xdr:rowOff>
    </xdr:from>
    <xdr:to>
      <xdr:col>44</xdr:col>
      <xdr:colOff>469876</xdr:colOff>
      <xdr:row>60</xdr:row>
      <xdr:rowOff>176431</xdr:rowOff>
    </xdr:to>
    <xdr:cxnSp macro="">
      <xdr:nvCxnSpPr>
        <xdr:cNvPr id="334" name="Elbow Connector 437">
          <a:extLst>
            <a:ext uri="{FF2B5EF4-FFF2-40B4-BE49-F238E27FC236}">
              <a16:creationId xmlns:a16="http://schemas.microsoft.com/office/drawing/2014/main" id="{03A1368D-3D55-4CE1-AF18-99B3114061B3}"/>
            </a:ext>
          </a:extLst>
        </xdr:cNvPr>
        <xdr:cNvCxnSpPr>
          <a:stCxn id="333" idx="0"/>
          <a:endCxn id="328" idx="2"/>
        </xdr:cNvCxnSpPr>
      </xdr:nvCxnSpPr>
      <xdr:spPr>
        <a:xfrm rot="5400000" flipH="1" flipV="1">
          <a:off x="22097305" y="14402935"/>
          <a:ext cx="2170086" cy="437930"/>
        </a:xfrm>
        <a:prstGeom prst="bentConnector3">
          <a:avLst>
            <a:gd name="adj1" fmla="val 50000"/>
          </a:avLst>
        </a:prstGeom>
        <a:ln w="57150">
          <a:solidFill>
            <a:schemeClr val="accent2">
              <a:lumMod val="60000"/>
              <a:lumOff val="40000"/>
            </a:schemeClr>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508085</xdr:colOff>
      <xdr:row>24</xdr:row>
      <xdr:rowOff>15242</xdr:rowOff>
    </xdr:from>
    <xdr:to>
      <xdr:col>54</xdr:col>
      <xdr:colOff>372646</xdr:colOff>
      <xdr:row>35</xdr:row>
      <xdr:rowOff>82064</xdr:rowOff>
    </xdr:to>
    <xdr:cxnSp macro="">
      <xdr:nvCxnSpPr>
        <xdr:cNvPr id="335" name="Elbow Connector 438">
          <a:extLst>
            <a:ext uri="{FF2B5EF4-FFF2-40B4-BE49-F238E27FC236}">
              <a16:creationId xmlns:a16="http://schemas.microsoft.com/office/drawing/2014/main" id="{9EF10697-9EB4-46DD-AA5E-6F41EA7B54C1}"/>
            </a:ext>
          </a:extLst>
        </xdr:cNvPr>
        <xdr:cNvCxnSpPr>
          <a:stCxn id="342" idx="0"/>
          <a:endCxn id="348" idx="1"/>
        </xdr:cNvCxnSpPr>
      </xdr:nvCxnSpPr>
      <xdr:spPr>
        <a:xfrm rot="5400000" flipH="1" flipV="1">
          <a:off x="25536286" y="5219390"/>
          <a:ext cx="2581422" cy="6774949"/>
        </a:xfrm>
        <a:prstGeom prst="bentConnector2">
          <a:avLst/>
        </a:prstGeom>
        <a:noFill/>
        <a:ln w="57150" cap="flat" cmpd="sng" algn="ctr">
          <a:solidFill>
            <a:srgbClr val="66FF66"/>
          </a:solidFill>
          <a:prstDash val="solid"/>
          <a:tailEnd type="triangle"/>
        </a:ln>
        <a:effectLst/>
      </xdr:spPr>
    </xdr:cxnSp>
    <xdr:clientData/>
  </xdr:twoCellAnchor>
  <xdr:twoCellAnchor>
    <xdr:from>
      <xdr:col>55</xdr:col>
      <xdr:colOff>411491</xdr:colOff>
      <xdr:row>12</xdr:row>
      <xdr:rowOff>30479</xdr:rowOff>
    </xdr:from>
    <xdr:to>
      <xdr:col>56</xdr:col>
      <xdr:colOff>220986</xdr:colOff>
      <xdr:row>17</xdr:row>
      <xdr:rowOff>106679</xdr:rowOff>
    </xdr:to>
    <xdr:sp macro="" textlink="">
      <xdr:nvSpPr>
        <xdr:cNvPr id="336" name="Right Arrow 439">
          <a:extLst>
            <a:ext uri="{FF2B5EF4-FFF2-40B4-BE49-F238E27FC236}">
              <a16:creationId xmlns:a16="http://schemas.microsoft.com/office/drawing/2014/main" id="{1BFB11F5-8B2A-4817-A959-8C8ED96B2D14}"/>
            </a:ext>
          </a:extLst>
        </xdr:cNvPr>
        <xdr:cNvSpPr/>
      </xdr:nvSpPr>
      <xdr:spPr>
        <a:xfrm rot="16200000">
          <a:off x="30634314" y="4964431"/>
          <a:ext cx="1219200" cy="457195"/>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60</xdr:col>
      <xdr:colOff>502919</xdr:colOff>
      <xdr:row>12</xdr:row>
      <xdr:rowOff>57151</xdr:rowOff>
    </xdr:from>
    <xdr:to>
      <xdr:col>63</xdr:col>
      <xdr:colOff>200025</xdr:colOff>
      <xdr:row>18</xdr:row>
      <xdr:rowOff>53340</xdr:rowOff>
    </xdr:to>
    <xdr:sp macro="" textlink="">
      <xdr:nvSpPr>
        <xdr:cNvPr id="337" name="Rounded Rectangle 440">
          <a:extLst>
            <a:ext uri="{FF2B5EF4-FFF2-40B4-BE49-F238E27FC236}">
              <a16:creationId xmlns:a16="http://schemas.microsoft.com/office/drawing/2014/main" id="{C7F8A1C9-C834-4A2E-A591-EC69BBBEFC4D}"/>
            </a:ext>
          </a:extLst>
        </xdr:cNvPr>
        <xdr:cNvSpPr/>
      </xdr:nvSpPr>
      <xdr:spPr>
        <a:xfrm>
          <a:off x="34573844" y="4610101"/>
          <a:ext cx="1897381" cy="1372551"/>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Make Up Water</a:t>
          </a:r>
        </a:p>
      </xdr:txBody>
    </xdr:sp>
    <xdr:clientData/>
  </xdr:twoCellAnchor>
  <xdr:twoCellAnchor>
    <xdr:from>
      <xdr:col>51</xdr:col>
      <xdr:colOff>127000</xdr:colOff>
      <xdr:row>12</xdr:row>
      <xdr:rowOff>168274</xdr:rowOff>
    </xdr:from>
    <xdr:to>
      <xdr:col>53</xdr:col>
      <xdr:colOff>414980</xdr:colOff>
      <xdr:row>15</xdr:row>
      <xdr:rowOff>111124</xdr:rowOff>
    </xdr:to>
    <xdr:sp macro="" textlink="">
      <xdr:nvSpPr>
        <xdr:cNvPr id="338" name="Rounded Rectangle 441">
          <a:extLst>
            <a:ext uri="{FF2B5EF4-FFF2-40B4-BE49-F238E27FC236}">
              <a16:creationId xmlns:a16="http://schemas.microsoft.com/office/drawing/2014/main" id="{DEC5B5D9-933B-46C8-9027-E1EF29AADDBA}"/>
            </a:ext>
          </a:extLst>
        </xdr:cNvPr>
        <xdr:cNvSpPr/>
      </xdr:nvSpPr>
      <xdr:spPr>
        <a:xfrm>
          <a:off x="27801887" y="4725986"/>
          <a:ext cx="1697680" cy="62865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53</xdr:col>
      <xdr:colOff>754380</xdr:colOff>
      <xdr:row>15</xdr:row>
      <xdr:rowOff>91440</xdr:rowOff>
    </xdr:from>
    <xdr:to>
      <xdr:col>57</xdr:col>
      <xdr:colOff>671799</xdr:colOff>
      <xdr:row>19</xdr:row>
      <xdr:rowOff>9736</xdr:rowOff>
    </xdr:to>
    <xdr:sp macro="" textlink="">
      <xdr:nvSpPr>
        <xdr:cNvPr id="339" name="Rounded Rectangle 442">
          <a:extLst>
            <a:ext uri="{FF2B5EF4-FFF2-40B4-BE49-F238E27FC236}">
              <a16:creationId xmlns:a16="http://schemas.microsoft.com/office/drawing/2014/main" id="{208CAA5B-B489-40F7-AD6E-E2234D5CFE29}"/>
            </a:ext>
          </a:extLst>
        </xdr:cNvPr>
        <xdr:cNvSpPr/>
      </xdr:nvSpPr>
      <xdr:spPr>
        <a:xfrm>
          <a:off x="29834205" y="5334952"/>
          <a:ext cx="2817781" cy="827934"/>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Tower</a:t>
          </a:r>
          <a:r>
            <a:rPr lang="en-US" sz="2800" b="1" baseline="0">
              <a:solidFill>
                <a:sysClr val="windowText" lastClr="000000"/>
              </a:solidFill>
            </a:rPr>
            <a:t> </a:t>
          </a:r>
          <a:r>
            <a:rPr lang="en-US" sz="2800" b="1">
              <a:solidFill>
                <a:sysClr val="windowText" lastClr="000000"/>
              </a:solidFill>
            </a:rPr>
            <a:t>Fans</a:t>
          </a:r>
        </a:p>
      </xdr:txBody>
    </xdr:sp>
    <xdr:clientData/>
  </xdr:twoCellAnchor>
  <xdr:twoCellAnchor>
    <xdr:from>
      <xdr:col>56</xdr:col>
      <xdr:colOff>696493</xdr:colOff>
      <xdr:row>29</xdr:row>
      <xdr:rowOff>65190</xdr:rowOff>
    </xdr:from>
    <xdr:to>
      <xdr:col>57</xdr:col>
      <xdr:colOff>332233</xdr:colOff>
      <xdr:row>33</xdr:row>
      <xdr:rowOff>23546</xdr:rowOff>
    </xdr:to>
    <xdr:sp macro="" textlink="">
      <xdr:nvSpPr>
        <xdr:cNvPr id="340" name="Right Arrow 443">
          <a:extLst>
            <a:ext uri="{FF2B5EF4-FFF2-40B4-BE49-F238E27FC236}">
              <a16:creationId xmlns:a16="http://schemas.microsoft.com/office/drawing/2014/main" id="{94355ED8-8DB1-48DA-8438-EA5D9E4FB6EA}"/>
            </a:ext>
          </a:extLst>
        </xdr:cNvPr>
        <xdr:cNvSpPr/>
      </xdr:nvSpPr>
      <xdr:spPr>
        <a:xfrm rot="14867055">
          <a:off x="31689079" y="8763279"/>
          <a:ext cx="877518" cy="359640"/>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601026</xdr:colOff>
      <xdr:row>37</xdr:row>
      <xdr:rowOff>38100</xdr:rowOff>
    </xdr:from>
    <xdr:to>
      <xdr:col>56</xdr:col>
      <xdr:colOff>609600</xdr:colOff>
      <xdr:row>44</xdr:row>
      <xdr:rowOff>189546</xdr:rowOff>
    </xdr:to>
    <xdr:sp macro="" textlink="">
      <xdr:nvSpPr>
        <xdr:cNvPr id="341" name="Rounded Rectangle 444">
          <a:extLst>
            <a:ext uri="{FF2B5EF4-FFF2-40B4-BE49-F238E27FC236}">
              <a16:creationId xmlns:a16="http://schemas.microsoft.com/office/drawing/2014/main" id="{B4248804-B5E4-49D3-B456-1613A38728DE}"/>
            </a:ext>
          </a:extLst>
        </xdr:cNvPr>
        <xdr:cNvSpPr/>
      </xdr:nvSpPr>
      <xdr:spPr>
        <a:xfrm>
          <a:off x="33271776" y="9658350"/>
          <a:ext cx="2942274" cy="1484946"/>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Condenser Water Pumps</a:t>
          </a:r>
        </a:p>
      </xdr:txBody>
    </xdr:sp>
    <xdr:clientData/>
  </xdr:twoCellAnchor>
  <xdr:twoCellAnchor>
    <xdr:from>
      <xdr:col>40</xdr:col>
      <xdr:colOff>659570</xdr:colOff>
      <xdr:row>35</xdr:row>
      <xdr:rowOff>82063</xdr:rowOff>
    </xdr:from>
    <xdr:to>
      <xdr:col>48</xdr:col>
      <xdr:colOff>380413</xdr:colOff>
      <xdr:row>40</xdr:row>
      <xdr:rowOff>158263</xdr:rowOff>
    </xdr:to>
    <xdr:sp macro="" textlink="">
      <xdr:nvSpPr>
        <xdr:cNvPr id="342" name="Rounded Rectangle 445">
          <a:extLst>
            <a:ext uri="{FF2B5EF4-FFF2-40B4-BE49-F238E27FC236}">
              <a16:creationId xmlns:a16="http://schemas.microsoft.com/office/drawing/2014/main" id="{60001EB3-0E4D-4A61-85BE-C68632CAD267}"/>
            </a:ext>
          </a:extLst>
        </xdr:cNvPr>
        <xdr:cNvSpPr/>
      </xdr:nvSpPr>
      <xdr:spPr>
        <a:xfrm>
          <a:off x="20919245" y="9897575"/>
          <a:ext cx="5035793" cy="1219200"/>
        </a:xfrm>
        <a:prstGeom prst="roundRect">
          <a:avLst/>
        </a:prstGeom>
        <a:solidFill>
          <a:srgbClr val="FF996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Condensers</a:t>
          </a:r>
        </a:p>
      </xdr:txBody>
    </xdr:sp>
    <xdr:clientData/>
  </xdr:twoCellAnchor>
  <xdr:twoCellAnchor>
    <xdr:from>
      <xdr:col>54</xdr:col>
      <xdr:colOff>312825</xdr:colOff>
      <xdr:row>29</xdr:row>
      <xdr:rowOff>50487</xdr:rowOff>
    </xdr:from>
    <xdr:to>
      <xdr:col>54</xdr:col>
      <xdr:colOff>688553</xdr:colOff>
      <xdr:row>33</xdr:row>
      <xdr:rowOff>2212</xdr:rowOff>
    </xdr:to>
    <xdr:sp macro="" textlink="">
      <xdr:nvSpPr>
        <xdr:cNvPr id="343" name="Right Arrow 446">
          <a:extLst>
            <a:ext uri="{FF2B5EF4-FFF2-40B4-BE49-F238E27FC236}">
              <a16:creationId xmlns:a16="http://schemas.microsoft.com/office/drawing/2014/main" id="{AD8C9E6E-7DDC-4A94-BF59-31B01608EDDD}"/>
            </a:ext>
          </a:extLst>
        </xdr:cNvPr>
        <xdr:cNvSpPr/>
      </xdr:nvSpPr>
      <xdr:spPr>
        <a:xfrm rot="17751813">
          <a:off x="29914213" y="8734836"/>
          <a:ext cx="861363" cy="380490"/>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35758</xdr:colOff>
      <xdr:row>8</xdr:row>
      <xdr:rowOff>362584</xdr:rowOff>
    </xdr:from>
    <xdr:to>
      <xdr:col>49</xdr:col>
      <xdr:colOff>662940</xdr:colOff>
      <xdr:row>8</xdr:row>
      <xdr:rowOff>367712</xdr:rowOff>
    </xdr:to>
    <xdr:cxnSp macro="">
      <xdr:nvCxnSpPr>
        <xdr:cNvPr id="344" name="Straight Arrow Connector 343">
          <a:extLst>
            <a:ext uri="{FF2B5EF4-FFF2-40B4-BE49-F238E27FC236}">
              <a16:creationId xmlns:a16="http://schemas.microsoft.com/office/drawing/2014/main" id="{ED8A47F4-6A06-426F-B9D2-7A8D5E6FE25F}"/>
            </a:ext>
          </a:extLst>
        </xdr:cNvPr>
        <xdr:cNvCxnSpPr/>
      </xdr:nvCxnSpPr>
      <xdr:spPr>
        <a:xfrm flipH="1">
          <a:off x="25610383" y="3258184"/>
          <a:ext cx="1298694" cy="9890"/>
        </a:xfrm>
        <a:prstGeom prst="straightConnector1">
          <a:avLst/>
        </a:prstGeom>
        <a:noFill/>
        <a:ln w="76200" cap="flat" cmpd="sng" algn="ctr">
          <a:solidFill>
            <a:srgbClr val="00B050"/>
          </a:solidFill>
          <a:prstDash val="solid"/>
          <a:tailEnd type="triangle"/>
        </a:ln>
        <a:effectLst/>
      </xdr:spPr>
    </xdr:cxnSp>
    <xdr:clientData/>
  </xdr:twoCellAnchor>
  <xdr:twoCellAnchor>
    <xdr:from>
      <xdr:col>56</xdr:col>
      <xdr:colOff>563768</xdr:colOff>
      <xdr:row>6</xdr:row>
      <xdr:rowOff>188706</xdr:rowOff>
    </xdr:from>
    <xdr:to>
      <xdr:col>58</xdr:col>
      <xdr:colOff>210464</xdr:colOff>
      <xdr:row>6</xdr:row>
      <xdr:rowOff>582891</xdr:rowOff>
    </xdr:to>
    <xdr:sp macro="" textlink="">
      <xdr:nvSpPr>
        <xdr:cNvPr id="345" name="Right Arrow 448">
          <a:extLst>
            <a:ext uri="{FF2B5EF4-FFF2-40B4-BE49-F238E27FC236}">
              <a16:creationId xmlns:a16="http://schemas.microsoft.com/office/drawing/2014/main" id="{756A1D58-D00B-4ADB-B05D-22678922C431}"/>
            </a:ext>
          </a:extLst>
        </xdr:cNvPr>
        <xdr:cNvSpPr/>
      </xdr:nvSpPr>
      <xdr:spPr>
        <a:xfrm rot="10800000">
          <a:off x="31815293" y="1788906"/>
          <a:ext cx="1094496" cy="394185"/>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46</xdr:col>
      <xdr:colOff>502921</xdr:colOff>
      <xdr:row>58</xdr:row>
      <xdr:rowOff>189547</xdr:rowOff>
    </xdr:from>
    <xdr:to>
      <xdr:col>56</xdr:col>
      <xdr:colOff>209552</xdr:colOff>
      <xdr:row>64</xdr:row>
      <xdr:rowOff>14103</xdr:rowOff>
    </xdr:to>
    <xdr:cxnSp macro="">
      <xdr:nvCxnSpPr>
        <xdr:cNvPr id="346" name="Elbow Connector 450">
          <a:extLst>
            <a:ext uri="{FF2B5EF4-FFF2-40B4-BE49-F238E27FC236}">
              <a16:creationId xmlns:a16="http://schemas.microsoft.com/office/drawing/2014/main" id="{11D81531-65F7-40CF-89AF-EBDC9C997DA1}"/>
            </a:ext>
          </a:extLst>
        </xdr:cNvPr>
        <xdr:cNvCxnSpPr>
          <a:stCxn id="354" idx="1"/>
          <a:endCxn id="333" idx="3"/>
        </xdr:cNvCxnSpPr>
      </xdr:nvCxnSpPr>
      <xdr:spPr>
        <a:xfrm rot="10800000" flipV="1">
          <a:off x="24763096" y="15258097"/>
          <a:ext cx="6697981" cy="1200918"/>
        </a:xfrm>
        <a:prstGeom prst="bentConnector3">
          <a:avLst>
            <a:gd name="adj1" fmla="val 50000"/>
          </a:avLst>
        </a:prstGeom>
        <a:ln w="57150">
          <a:solidFill>
            <a:srgbClr val="66FF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217868</xdr:colOff>
      <xdr:row>35</xdr:row>
      <xdr:rowOff>96201</xdr:rowOff>
    </xdr:from>
    <xdr:to>
      <xdr:col>52</xdr:col>
      <xdr:colOff>601027</xdr:colOff>
      <xdr:row>41</xdr:row>
      <xdr:rowOff>18573</xdr:rowOff>
    </xdr:to>
    <xdr:cxnSp macro="">
      <xdr:nvCxnSpPr>
        <xdr:cNvPr id="347" name="Elbow Connector 451">
          <a:extLst>
            <a:ext uri="{FF2B5EF4-FFF2-40B4-BE49-F238E27FC236}">
              <a16:creationId xmlns:a16="http://schemas.microsoft.com/office/drawing/2014/main" id="{E76CACF6-C185-4315-BD67-9C37954B3840}"/>
            </a:ext>
          </a:extLst>
        </xdr:cNvPr>
        <xdr:cNvCxnSpPr>
          <a:stCxn id="341" idx="1"/>
          <a:endCxn id="322" idx="0"/>
        </xdr:cNvCxnSpPr>
      </xdr:nvCxnSpPr>
      <xdr:spPr>
        <a:xfrm rot="10800000">
          <a:off x="29478668" y="9335451"/>
          <a:ext cx="3793109" cy="1065372"/>
        </a:xfrm>
        <a:prstGeom prst="bentConnector4">
          <a:avLst>
            <a:gd name="adj1" fmla="val 41208"/>
            <a:gd name="adj2" fmla="val 121457"/>
          </a:avLst>
        </a:prstGeom>
        <a:noFill/>
        <a:ln w="57150" cap="flat" cmpd="sng" algn="ctr">
          <a:solidFill>
            <a:srgbClr val="00B050"/>
          </a:solidFill>
          <a:prstDash val="solid"/>
          <a:tailEnd type="triangle"/>
        </a:ln>
        <a:effectLst/>
      </xdr:spPr>
    </xdr:cxnSp>
    <xdr:clientData/>
  </xdr:twoCellAnchor>
  <xdr:twoCellAnchor>
    <xdr:from>
      <xdr:col>54</xdr:col>
      <xdr:colOff>372647</xdr:colOff>
      <xdr:row>18</xdr:row>
      <xdr:rowOff>169546</xdr:rowOff>
    </xdr:from>
    <xdr:to>
      <xdr:col>57</xdr:col>
      <xdr:colOff>329565</xdr:colOff>
      <xdr:row>29</xdr:row>
      <xdr:rowOff>60960</xdr:rowOff>
    </xdr:to>
    <xdr:sp macro="" textlink="">
      <xdr:nvSpPr>
        <xdr:cNvPr id="348" name="Rounded Rectangle 452">
          <a:extLst>
            <a:ext uri="{FF2B5EF4-FFF2-40B4-BE49-F238E27FC236}">
              <a16:creationId xmlns:a16="http://schemas.microsoft.com/office/drawing/2014/main" id="{434ECE9A-7396-452E-9305-17BCCE00D3F7}"/>
            </a:ext>
          </a:extLst>
        </xdr:cNvPr>
        <xdr:cNvSpPr/>
      </xdr:nvSpPr>
      <xdr:spPr>
        <a:xfrm>
          <a:off x="30214472" y="6094096"/>
          <a:ext cx="2095280" cy="2410776"/>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Cooling Towers</a:t>
          </a:r>
        </a:p>
      </xdr:txBody>
    </xdr:sp>
    <xdr:clientData/>
  </xdr:twoCellAnchor>
  <xdr:twoCellAnchor>
    <xdr:from>
      <xdr:col>52</xdr:col>
      <xdr:colOff>740035</xdr:colOff>
      <xdr:row>44</xdr:row>
      <xdr:rowOff>219824</xdr:rowOff>
    </xdr:from>
    <xdr:to>
      <xdr:col>53</xdr:col>
      <xdr:colOff>510800</xdr:colOff>
      <xdr:row>49</xdr:row>
      <xdr:rowOff>95249</xdr:rowOff>
    </xdr:to>
    <xdr:sp macro="" textlink="">
      <xdr:nvSpPr>
        <xdr:cNvPr id="349" name="Right Arrow 453">
          <a:extLst>
            <a:ext uri="{FF2B5EF4-FFF2-40B4-BE49-F238E27FC236}">
              <a16:creationId xmlns:a16="http://schemas.microsoft.com/office/drawing/2014/main" id="{A10EBB21-43B7-4733-988A-80FA8BC8ACA2}"/>
            </a:ext>
          </a:extLst>
        </xdr:cNvPr>
        <xdr:cNvSpPr/>
      </xdr:nvSpPr>
      <xdr:spPr>
        <a:xfrm rot="16200000">
          <a:off x="28819792" y="12330804"/>
          <a:ext cx="1018425" cy="532765"/>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339091</xdr:colOff>
      <xdr:row>46</xdr:row>
      <xdr:rowOff>226694</xdr:rowOff>
    </xdr:from>
    <xdr:to>
      <xdr:col>54</xdr:col>
      <xdr:colOff>112395</xdr:colOff>
      <xdr:row>50</xdr:row>
      <xdr:rowOff>13971</xdr:rowOff>
    </xdr:to>
    <xdr:sp macro="" textlink="">
      <xdr:nvSpPr>
        <xdr:cNvPr id="350" name="Rounded Rectangle 454">
          <a:extLst>
            <a:ext uri="{FF2B5EF4-FFF2-40B4-BE49-F238E27FC236}">
              <a16:creationId xmlns:a16="http://schemas.microsoft.com/office/drawing/2014/main" id="{83520DD6-B16F-4CFD-86B9-FA210D9BB87F}"/>
            </a:ext>
          </a:extLst>
        </xdr:cNvPr>
        <xdr:cNvSpPr/>
      </xdr:nvSpPr>
      <xdr:spPr>
        <a:xfrm>
          <a:off x="28013978" y="12552044"/>
          <a:ext cx="1940242" cy="70643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45</xdr:col>
      <xdr:colOff>57150</xdr:colOff>
      <xdr:row>132</xdr:row>
      <xdr:rowOff>123826</xdr:rowOff>
    </xdr:from>
    <xdr:to>
      <xdr:col>57</xdr:col>
      <xdr:colOff>401639</xdr:colOff>
      <xdr:row>140</xdr:row>
      <xdr:rowOff>26988</xdr:rowOff>
    </xdr:to>
    <xdr:sp macro="" textlink="">
      <xdr:nvSpPr>
        <xdr:cNvPr id="351" name="Rounded Rectangle 455">
          <a:extLst>
            <a:ext uri="{FF2B5EF4-FFF2-40B4-BE49-F238E27FC236}">
              <a16:creationId xmlns:a16="http://schemas.microsoft.com/office/drawing/2014/main" id="{A69F0E01-9C54-493B-A2D8-CA02F3958A37}"/>
            </a:ext>
          </a:extLst>
        </xdr:cNvPr>
        <xdr:cNvSpPr/>
      </xdr:nvSpPr>
      <xdr:spPr>
        <a:xfrm>
          <a:off x="23650575" y="32108776"/>
          <a:ext cx="8726489" cy="1731962"/>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Typical Air Handling Units (AHUs)</a:t>
          </a:r>
        </a:p>
      </xdr:txBody>
    </xdr:sp>
    <xdr:clientData/>
  </xdr:twoCellAnchor>
  <xdr:twoCellAnchor>
    <xdr:from>
      <xdr:col>37</xdr:col>
      <xdr:colOff>639009</xdr:colOff>
      <xdr:row>8</xdr:row>
      <xdr:rowOff>396875</xdr:rowOff>
    </xdr:from>
    <xdr:to>
      <xdr:col>39</xdr:col>
      <xdr:colOff>452437</xdr:colOff>
      <xdr:row>8</xdr:row>
      <xdr:rowOff>401368</xdr:rowOff>
    </xdr:to>
    <xdr:cxnSp macro="">
      <xdr:nvCxnSpPr>
        <xdr:cNvPr id="352" name="Straight Arrow Connector 351">
          <a:extLst>
            <a:ext uri="{FF2B5EF4-FFF2-40B4-BE49-F238E27FC236}">
              <a16:creationId xmlns:a16="http://schemas.microsoft.com/office/drawing/2014/main" id="{BBC09C92-5CB1-4FFC-B13C-F7D3DF130BD4}"/>
            </a:ext>
          </a:extLst>
        </xdr:cNvPr>
        <xdr:cNvCxnSpPr/>
      </xdr:nvCxnSpPr>
      <xdr:spPr>
        <a:xfrm flipH="1">
          <a:off x="18898434" y="3297237"/>
          <a:ext cx="1151690" cy="0"/>
        </a:xfrm>
        <a:prstGeom prst="straightConnector1">
          <a:avLst/>
        </a:prstGeom>
        <a:noFill/>
        <a:ln w="76200" cap="flat" cmpd="sng" algn="ctr">
          <a:solidFill>
            <a:srgbClr val="00B0F0"/>
          </a:solidFill>
          <a:prstDash val="solid"/>
          <a:tailEnd type="triangle"/>
        </a:ln>
        <a:effectLst/>
      </xdr:spPr>
    </xdr:cxnSp>
    <xdr:clientData/>
  </xdr:twoCellAnchor>
  <xdr:twoCellAnchor>
    <xdr:from>
      <xdr:col>43</xdr:col>
      <xdr:colOff>103068</xdr:colOff>
      <xdr:row>8</xdr:row>
      <xdr:rowOff>352107</xdr:rowOff>
    </xdr:from>
    <xdr:to>
      <xdr:col>45</xdr:col>
      <xdr:colOff>63500</xdr:colOff>
      <xdr:row>8</xdr:row>
      <xdr:rowOff>357235</xdr:rowOff>
    </xdr:to>
    <xdr:cxnSp macro="">
      <xdr:nvCxnSpPr>
        <xdr:cNvPr id="353" name="Straight Arrow Connector 352">
          <a:extLst>
            <a:ext uri="{FF2B5EF4-FFF2-40B4-BE49-F238E27FC236}">
              <a16:creationId xmlns:a16="http://schemas.microsoft.com/office/drawing/2014/main" id="{02002CB5-4F87-447E-BC32-1E5B9996D849}"/>
            </a:ext>
          </a:extLst>
        </xdr:cNvPr>
        <xdr:cNvCxnSpPr/>
      </xdr:nvCxnSpPr>
      <xdr:spPr>
        <a:xfrm flipH="1">
          <a:off x="22362993" y="3247707"/>
          <a:ext cx="1298694" cy="9890"/>
        </a:xfrm>
        <a:prstGeom prst="straightConnector1">
          <a:avLst/>
        </a:prstGeom>
        <a:noFill/>
        <a:ln w="76200" cap="flat" cmpd="sng" algn="ctr">
          <a:solidFill>
            <a:srgbClr val="66FFFF"/>
          </a:solidFill>
          <a:prstDash val="solid"/>
          <a:tailEnd type="triangle"/>
        </a:ln>
        <a:effectLst/>
      </xdr:spPr>
    </xdr:cxnSp>
    <xdr:clientData/>
  </xdr:twoCellAnchor>
  <xdr:twoCellAnchor>
    <xdr:from>
      <xdr:col>56</xdr:col>
      <xdr:colOff>209551</xdr:colOff>
      <xdr:row>53</xdr:row>
      <xdr:rowOff>38101</xdr:rowOff>
    </xdr:from>
    <xdr:to>
      <xdr:col>65</xdr:col>
      <xdr:colOff>64453</xdr:colOff>
      <xdr:row>64</xdr:row>
      <xdr:rowOff>112393</xdr:rowOff>
    </xdr:to>
    <xdr:sp macro="" textlink="">
      <xdr:nvSpPr>
        <xdr:cNvPr id="354" name="Rounded Rectangle 458">
          <a:extLst>
            <a:ext uri="{FF2B5EF4-FFF2-40B4-BE49-F238E27FC236}">
              <a16:creationId xmlns:a16="http://schemas.microsoft.com/office/drawing/2014/main" id="{A7072347-E72E-4687-BF33-AA0FFED7CC23}"/>
            </a:ext>
          </a:extLst>
        </xdr:cNvPr>
        <xdr:cNvSpPr/>
      </xdr:nvSpPr>
      <xdr:spPr>
        <a:xfrm>
          <a:off x="31461076" y="13963651"/>
          <a:ext cx="6169977" cy="2588892"/>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Chilled</a:t>
          </a:r>
          <a:r>
            <a:rPr lang="en-US" sz="3200" b="1" u="sng" baseline="0">
              <a:solidFill>
                <a:sysClr val="windowText" lastClr="000000"/>
              </a:solidFill>
            </a:rPr>
            <a:t> Water Loads:</a:t>
          </a:r>
        </a:p>
        <a:p>
          <a:pPr algn="ctr"/>
          <a:r>
            <a:rPr lang="en-US" sz="3200" b="1" u="none" baseline="0">
              <a:solidFill>
                <a:sysClr val="windowText" lastClr="000000"/>
              </a:solidFill>
            </a:rPr>
            <a:t>Air Handling Unit Coils</a:t>
          </a:r>
        </a:p>
        <a:p>
          <a:pPr algn="ctr"/>
          <a:r>
            <a:rPr lang="en-US" sz="3200" b="1" u="none" baseline="0">
              <a:solidFill>
                <a:sysClr val="windowText" lastClr="000000"/>
              </a:solidFill>
            </a:rPr>
            <a:t>Test Lab Water Control System</a:t>
          </a:r>
        </a:p>
      </xdr:txBody>
    </xdr:sp>
    <xdr:clientData/>
  </xdr:twoCellAnchor>
  <xdr:twoCellAnchor>
    <xdr:from>
      <xdr:col>40</xdr:col>
      <xdr:colOff>158750</xdr:colOff>
      <xdr:row>107</xdr:row>
      <xdr:rowOff>119062</xdr:rowOff>
    </xdr:from>
    <xdr:to>
      <xdr:col>59</xdr:col>
      <xdr:colOff>500062</xdr:colOff>
      <xdr:row>123</xdr:row>
      <xdr:rowOff>176873</xdr:rowOff>
    </xdr:to>
    <xdr:sp macro="" textlink="">
      <xdr:nvSpPr>
        <xdr:cNvPr id="355" name="Rounded Rectangle 459">
          <a:extLst>
            <a:ext uri="{FF2B5EF4-FFF2-40B4-BE49-F238E27FC236}">
              <a16:creationId xmlns:a16="http://schemas.microsoft.com/office/drawing/2014/main" id="{C4106F94-F24E-4815-8378-EB9150139129}"/>
            </a:ext>
          </a:extLst>
        </xdr:cNvPr>
        <xdr:cNvSpPr/>
      </xdr:nvSpPr>
      <xdr:spPr>
        <a:xfrm>
          <a:off x="20423187" y="26393774"/>
          <a:ext cx="13504862" cy="3715411"/>
        </a:xfrm>
        <a:prstGeom prst="roundRect">
          <a:avLst/>
        </a:prstGeom>
        <a:solidFill>
          <a:schemeClr val="accent5">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2400" b="1">
            <a:solidFill>
              <a:sysClr val="windowText" lastClr="000000"/>
            </a:solidFill>
          </a:endParaRPr>
        </a:p>
      </xdr:txBody>
    </xdr:sp>
    <xdr:clientData/>
  </xdr:twoCellAnchor>
  <xdr:twoCellAnchor>
    <xdr:from>
      <xdr:col>45</xdr:col>
      <xdr:colOff>116205</xdr:colOff>
      <xdr:row>107</xdr:row>
      <xdr:rowOff>109537</xdr:rowOff>
    </xdr:from>
    <xdr:to>
      <xdr:col>47</xdr:col>
      <xdr:colOff>28574</xdr:colOff>
      <xdr:row>123</xdr:row>
      <xdr:rowOff>219392</xdr:rowOff>
    </xdr:to>
    <xdr:sp macro="" textlink="">
      <xdr:nvSpPr>
        <xdr:cNvPr id="356" name="Rounded Rectangle 460">
          <a:extLst>
            <a:ext uri="{FF2B5EF4-FFF2-40B4-BE49-F238E27FC236}">
              <a16:creationId xmlns:a16="http://schemas.microsoft.com/office/drawing/2014/main" id="{33273B33-987A-4740-9FC1-3BAE0A141A7A}"/>
            </a:ext>
          </a:extLst>
        </xdr:cNvPr>
        <xdr:cNvSpPr/>
      </xdr:nvSpPr>
      <xdr:spPr>
        <a:xfrm>
          <a:off x="23709630" y="26384249"/>
          <a:ext cx="1226819" cy="3762693"/>
        </a:xfrm>
        <a:prstGeom prst="roundRect">
          <a:avLst/>
        </a:prstGeom>
        <a:solidFill>
          <a:srgbClr val="66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Pre-Filters</a:t>
          </a:r>
        </a:p>
      </xdr:txBody>
    </xdr:sp>
    <xdr:clientData/>
  </xdr:twoCellAnchor>
  <xdr:twoCellAnchor>
    <xdr:from>
      <xdr:col>37</xdr:col>
      <xdr:colOff>352425</xdr:colOff>
      <xdr:row>105</xdr:row>
      <xdr:rowOff>38100</xdr:rowOff>
    </xdr:from>
    <xdr:to>
      <xdr:col>42</xdr:col>
      <xdr:colOff>484506</xdr:colOff>
      <xdr:row>108</xdr:row>
      <xdr:rowOff>184783</xdr:rowOff>
    </xdr:to>
    <xdr:sp macro="" textlink="">
      <xdr:nvSpPr>
        <xdr:cNvPr id="357" name="Rounded Rectangle 461">
          <a:extLst>
            <a:ext uri="{FF2B5EF4-FFF2-40B4-BE49-F238E27FC236}">
              <a16:creationId xmlns:a16="http://schemas.microsoft.com/office/drawing/2014/main" id="{FBC4D8BB-587A-4EE6-BA40-4C3848DC9908}"/>
            </a:ext>
          </a:extLst>
        </xdr:cNvPr>
        <xdr:cNvSpPr/>
      </xdr:nvSpPr>
      <xdr:spPr>
        <a:xfrm>
          <a:off x="18611850" y="25850850"/>
          <a:ext cx="3465831" cy="837245"/>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Return Air Fans</a:t>
          </a:r>
        </a:p>
      </xdr:txBody>
    </xdr:sp>
    <xdr:clientData/>
  </xdr:twoCellAnchor>
  <xdr:twoCellAnchor>
    <xdr:from>
      <xdr:col>38</xdr:col>
      <xdr:colOff>104717</xdr:colOff>
      <xdr:row>100</xdr:row>
      <xdr:rowOff>143628</xdr:rowOff>
    </xdr:from>
    <xdr:to>
      <xdr:col>38</xdr:col>
      <xdr:colOff>563187</xdr:colOff>
      <xdr:row>105</xdr:row>
      <xdr:rowOff>36513</xdr:rowOff>
    </xdr:to>
    <xdr:sp macro="" textlink="">
      <xdr:nvSpPr>
        <xdr:cNvPr id="358" name="Right Arrow 462">
          <a:extLst>
            <a:ext uri="{FF2B5EF4-FFF2-40B4-BE49-F238E27FC236}">
              <a16:creationId xmlns:a16="http://schemas.microsoft.com/office/drawing/2014/main" id="{981A8FC8-D1F2-45CE-A051-836AA71F50EB}"/>
            </a:ext>
          </a:extLst>
        </xdr:cNvPr>
        <xdr:cNvSpPr/>
      </xdr:nvSpPr>
      <xdr:spPr>
        <a:xfrm rot="5400000">
          <a:off x="18742184" y="25102086"/>
          <a:ext cx="1035885" cy="458470"/>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321628</xdr:colOff>
      <xdr:row>100</xdr:row>
      <xdr:rowOff>103820</xdr:rowOff>
    </xdr:from>
    <xdr:to>
      <xdr:col>39</xdr:col>
      <xdr:colOff>249880</xdr:colOff>
      <xdr:row>103</xdr:row>
      <xdr:rowOff>65089</xdr:rowOff>
    </xdr:to>
    <xdr:sp macro="" textlink="">
      <xdr:nvSpPr>
        <xdr:cNvPr id="359" name="Rounded Rectangle 463">
          <a:extLst>
            <a:ext uri="{FF2B5EF4-FFF2-40B4-BE49-F238E27FC236}">
              <a16:creationId xmlns:a16="http://schemas.microsoft.com/office/drawing/2014/main" id="{F8D937D3-ED56-49C1-99A4-4B5876BD40FC}"/>
            </a:ext>
          </a:extLst>
        </xdr:cNvPr>
        <xdr:cNvSpPr/>
      </xdr:nvSpPr>
      <xdr:spPr>
        <a:xfrm>
          <a:off x="17895253" y="24773570"/>
          <a:ext cx="1947552" cy="647069"/>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55</xdr:col>
      <xdr:colOff>508268</xdr:colOff>
      <xdr:row>122</xdr:row>
      <xdr:rowOff>152400</xdr:rowOff>
    </xdr:from>
    <xdr:to>
      <xdr:col>60</xdr:col>
      <xdr:colOff>619124</xdr:colOff>
      <xdr:row>125</xdr:row>
      <xdr:rowOff>179555</xdr:rowOff>
    </xdr:to>
    <xdr:sp macro="" textlink="">
      <xdr:nvSpPr>
        <xdr:cNvPr id="360" name="Rounded Rectangle 464">
          <a:extLst>
            <a:ext uri="{FF2B5EF4-FFF2-40B4-BE49-F238E27FC236}">
              <a16:creationId xmlns:a16="http://schemas.microsoft.com/office/drawing/2014/main" id="{C082BAA0-D72C-4C87-A268-871E80E242FC}"/>
            </a:ext>
          </a:extLst>
        </xdr:cNvPr>
        <xdr:cNvSpPr/>
      </xdr:nvSpPr>
      <xdr:spPr>
        <a:xfrm>
          <a:off x="31116855" y="29851350"/>
          <a:ext cx="3573194" cy="712955"/>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Supply</a:t>
          </a:r>
          <a:r>
            <a:rPr lang="en-US" sz="3200" b="1" baseline="0">
              <a:solidFill>
                <a:sysClr val="windowText" lastClr="000000"/>
              </a:solidFill>
            </a:rPr>
            <a:t> Air </a:t>
          </a:r>
          <a:r>
            <a:rPr lang="en-US" sz="3200" b="1">
              <a:solidFill>
                <a:sysClr val="windowText" lastClr="000000"/>
              </a:solidFill>
            </a:rPr>
            <a:t>Fans</a:t>
          </a:r>
        </a:p>
      </xdr:txBody>
    </xdr:sp>
    <xdr:clientData/>
  </xdr:twoCellAnchor>
  <xdr:twoCellAnchor>
    <xdr:from>
      <xdr:col>59</xdr:col>
      <xdr:colOff>392691</xdr:colOff>
      <xdr:row>125</xdr:row>
      <xdr:rowOff>182676</xdr:rowOff>
    </xdr:from>
    <xdr:to>
      <xdr:col>60</xdr:col>
      <xdr:colOff>324110</xdr:colOff>
      <xdr:row>130</xdr:row>
      <xdr:rowOff>91121</xdr:rowOff>
    </xdr:to>
    <xdr:sp macro="" textlink="">
      <xdr:nvSpPr>
        <xdr:cNvPr id="361" name="Right Arrow 465">
          <a:extLst>
            <a:ext uri="{FF2B5EF4-FFF2-40B4-BE49-F238E27FC236}">
              <a16:creationId xmlns:a16="http://schemas.microsoft.com/office/drawing/2014/main" id="{3D5E8C29-C1DA-4E31-B62B-677E293D3A96}"/>
            </a:ext>
          </a:extLst>
        </xdr:cNvPr>
        <xdr:cNvSpPr/>
      </xdr:nvSpPr>
      <xdr:spPr>
        <a:xfrm rot="16200000">
          <a:off x="33577372" y="30805970"/>
          <a:ext cx="1056207" cy="579119"/>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72390</xdr:colOff>
      <xdr:row>128</xdr:row>
      <xdr:rowOff>18731</xdr:rowOff>
    </xdr:from>
    <xdr:to>
      <xdr:col>62</xdr:col>
      <xdr:colOff>7310</xdr:colOff>
      <xdr:row>131</xdr:row>
      <xdr:rowOff>11431</xdr:rowOff>
    </xdr:to>
    <xdr:sp macro="" textlink="">
      <xdr:nvSpPr>
        <xdr:cNvPr id="362" name="Rounded Rectangle 466">
          <a:extLst>
            <a:ext uri="{FF2B5EF4-FFF2-40B4-BE49-F238E27FC236}">
              <a16:creationId xmlns:a16="http://schemas.microsoft.com/office/drawing/2014/main" id="{86B32EEB-800C-45DA-88CE-3D38202E8F38}"/>
            </a:ext>
          </a:extLst>
        </xdr:cNvPr>
        <xdr:cNvSpPr/>
      </xdr:nvSpPr>
      <xdr:spPr>
        <a:xfrm>
          <a:off x="33500377" y="31089281"/>
          <a:ext cx="2044708" cy="67850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50</xdr:col>
      <xdr:colOff>615315</xdr:colOff>
      <xdr:row>107</xdr:row>
      <xdr:rowOff>100013</xdr:rowOff>
    </xdr:from>
    <xdr:to>
      <xdr:col>52</xdr:col>
      <xdr:colOff>681988</xdr:colOff>
      <xdr:row>123</xdr:row>
      <xdr:rowOff>209867</xdr:rowOff>
    </xdr:to>
    <xdr:sp macro="" textlink="">
      <xdr:nvSpPr>
        <xdr:cNvPr id="363" name="Rounded Rectangle 498">
          <a:extLst>
            <a:ext uri="{FF2B5EF4-FFF2-40B4-BE49-F238E27FC236}">
              <a16:creationId xmlns:a16="http://schemas.microsoft.com/office/drawing/2014/main" id="{B2C2D992-4550-4F7E-94B5-1AE9B93EF112}"/>
            </a:ext>
          </a:extLst>
        </xdr:cNvPr>
        <xdr:cNvSpPr/>
      </xdr:nvSpPr>
      <xdr:spPr>
        <a:xfrm>
          <a:off x="27528202" y="26374725"/>
          <a:ext cx="1476373" cy="3762692"/>
        </a:xfrm>
        <a:prstGeom prst="roundRect">
          <a:avLst/>
        </a:prstGeom>
        <a:solidFill>
          <a:srgbClr val="66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Chilled Water</a:t>
          </a:r>
          <a:r>
            <a:rPr lang="en-US" sz="2400" b="1" baseline="0">
              <a:solidFill>
                <a:sysClr val="windowText" lastClr="000000"/>
              </a:solidFill>
            </a:rPr>
            <a:t> Cooling </a:t>
          </a:r>
          <a:r>
            <a:rPr lang="en-US" sz="2400" b="1">
              <a:solidFill>
                <a:sysClr val="windowText" lastClr="000000"/>
              </a:solidFill>
            </a:rPr>
            <a:t>Coil</a:t>
          </a:r>
        </a:p>
      </xdr:txBody>
    </xdr:sp>
    <xdr:clientData/>
  </xdr:twoCellAnchor>
  <xdr:twoCellAnchor>
    <xdr:from>
      <xdr:col>51</xdr:col>
      <xdr:colOff>586740</xdr:colOff>
      <xdr:row>102</xdr:row>
      <xdr:rowOff>180586</xdr:rowOff>
    </xdr:from>
    <xdr:to>
      <xdr:col>52</xdr:col>
      <xdr:colOff>710781</xdr:colOff>
      <xdr:row>107</xdr:row>
      <xdr:rowOff>100014</xdr:rowOff>
    </xdr:to>
    <xdr:cxnSp macro="">
      <xdr:nvCxnSpPr>
        <xdr:cNvPr id="364" name="Elbow Connector 499">
          <a:extLst>
            <a:ext uri="{FF2B5EF4-FFF2-40B4-BE49-F238E27FC236}">
              <a16:creationId xmlns:a16="http://schemas.microsoft.com/office/drawing/2014/main" id="{B0C4F361-1B28-4E58-A838-1F89B2CBFECC}"/>
            </a:ext>
          </a:extLst>
        </xdr:cNvPr>
        <xdr:cNvCxnSpPr>
          <a:stCxn id="377" idx="0"/>
          <a:endCxn id="363" idx="0"/>
        </xdr:cNvCxnSpPr>
      </xdr:nvCxnSpPr>
      <xdr:spPr>
        <a:xfrm rot="5400000">
          <a:off x="28113903" y="25455260"/>
          <a:ext cx="1067190" cy="771741"/>
        </a:xfrm>
        <a:prstGeom prst="bentConnector3">
          <a:avLst>
            <a:gd name="adj1" fmla="val 50000"/>
          </a:avLst>
        </a:prstGeom>
        <a:ln w="762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588329</xdr:colOff>
      <xdr:row>115</xdr:row>
      <xdr:rowOff>203199</xdr:rowOff>
    </xdr:from>
    <xdr:to>
      <xdr:col>40</xdr:col>
      <xdr:colOff>141289</xdr:colOff>
      <xdr:row>122</xdr:row>
      <xdr:rowOff>105785</xdr:rowOff>
    </xdr:to>
    <xdr:sp macro="" textlink="">
      <xdr:nvSpPr>
        <xdr:cNvPr id="365" name="Right Arrow 500">
          <a:extLst>
            <a:ext uri="{FF2B5EF4-FFF2-40B4-BE49-F238E27FC236}">
              <a16:creationId xmlns:a16="http://schemas.microsoft.com/office/drawing/2014/main" id="{891F8846-74F3-419C-94AA-B4922F7FA808}"/>
            </a:ext>
          </a:extLst>
        </xdr:cNvPr>
        <xdr:cNvSpPr/>
      </xdr:nvSpPr>
      <xdr:spPr>
        <a:xfrm>
          <a:off x="18847754" y="28306711"/>
          <a:ext cx="1553210" cy="1498024"/>
        </a:xfrm>
        <a:prstGeom prst="rightArrow">
          <a:avLst/>
        </a:prstGeom>
        <a:solidFill>
          <a:srgbClr val="FF5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40</xdr:col>
      <xdr:colOff>517527</xdr:colOff>
      <xdr:row>122</xdr:row>
      <xdr:rowOff>195261</xdr:rowOff>
    </xdr:from>
    <xdr:to>
      <xdr:col>45</xdr:col>
      <xdr:colOff>39335</xdr:colOff>
      <xdr:row>124</xdr:row>
      <xdr:rowOff>55529</xdr:rowOff>
    </xdr:to>
    <xdr:pic>
      <xdr:nvPicPr>
        <xdr:cNvPr id="366" name="Picture 365">
          <a:extLst>
            <a:ext uri="{FF2B5EF4-FFF2-40B4-BE49-F238E27FC236}">
              <a16:creationId xmlns:a16="http://schemas.microsoft.com/office/drawing/2014/main" id="{64D7735C-5C87-421B-856A-C3F497475FD1}"/>
            </a:ext>
          </a:extLst>
        </xdr:cNvPr>
        <xdr:cNvPicPr>
          <a:picLocks noChangeAspect="1"/>
        </xdr:cNvPicPr>
      </xdr:nvPicPr>
      <xdr:blipFill>
        <a:blip xmlns:r="http://schemas.openxmlformats.org/officeDocument/2006/relationships" r:embed="rId2"/>
        <a:stretch>
          <a:fillRect/>
        </a:stretch>
      </xdr:blipFill>
      <xdr:spPr>
        <a:xfrm>
          <a:off x="20781964" y="29898973"/>
          <a:ext cx="2850796" cy="236506"/>
        </a:xfrm>
        <a:prstGeom prst="rect">
          <a:avLst/>
        </a:prstGeom>
      </xdr:spPr>
    </xdr:pic>
    <xdr:clientData/>
  </xdr:twoCellAnchor>
  <xdr:twoCellAnchor>
    <xdr:from>
      <xdr:col>51</xdr:col>
      <xdr:colOff>586740</xdr:colOff>
      <xdr:row>123</xdr:row>
      <xdr:rowOff>209866</xdr:rowOff>
    </xdr:from>
    <xdr:to>
      <xdr:col>53</xdr:col>
      <xdr:colOff>200026</xdr:colOff>
      <xdr:row>130</xdr:row>
      <xdr:rowOff>-1</xdr:rowOff>
    </xdr:to>
    <xdr:cxnSp macro="">
      <xdr:nvCxnSpPr>
        <xdr:cNvPr id="367" name="Elbow Connector 502">
          <a:extLst>
            <a:ext uri="{FF2B5EF4-FFF2-40B4-BE49-F238E27FC236}">
              <a16:creationId xmlns:a16="http://schemas.microsoft.com/office/drawing/2014/main" id="{880FB0C9-5A64-488A-BAEB-AAC53E51E94C}"/>
            </a:ext>
          </a:extLst>
        </xdr:cNvPr>
        <xdr:cNvCxnSpPr>
          <a:stCxn id="363" idx="2"/>
        </xdr:cNvCxnSpPr>
      </xdr:nvCxnSpPr>
      <xdr:spPr>
        <a:xfrm rot="16200000" flipH="1">
          <a:off x="28075572" y="30323471"/>
          <a:ext cx="1390333" cy="1018224"/>
        </a:xfrm>
        <a:prstGeom prst="bentConnector3">
          <a:avLst>
            <a:gd name="adj1" fmla="val 50000"/>
          </a:avLst>
        </a:prstGeom>
        <a:ln w="76200">
          <a:solidFill>
            <a:srgbClr val="66FF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56</xdr:col>
      <xdr:colOff>125020</xdr:colOff>
      <xdr:row>110</xdr:row>
      <xdr:rowOff>2275</xdr:rowOff>
    </xdr:from>
    <xdr:to>
      <xdr:col>59</xdr:col>
      <xdr:colOff>485775</xdr:colOff>
      <xdr:row>122</xdr:row>
      <xdr:rowOff>133349</xdr:rowOff>
    </xdr:to>
    <xdr:pic>
      <xdr:nvPicPr>
        <xdr:cNvPr id="368" name="Picture 367">
          <a:extLst>
            <a:ext uri="{FF2B5EF4-FFF2-40B4-BE49-F238E27FC236}">
              <a16:creationId xmlns:a16="http://schemas.microsoft.com/office/drawing/2014/main" id="{6897061C-3ADF-4384-8248-F37669BC68F3}"/>
            </a:ext>
          </a:extLst>
        </xdr:cNvPr>
        <xdr:cNvPicPr>
          <a:picLocks noChangeAspect="1"/>
        </xdr:cNvPicPr>
      </xdr:nvPicPr>
      <xdr:blipFill>
        <a:blip xmlns:r="http://schemas.openxmlformats.org/officeDocument/2006/relationships" r:embed="rId3"/>
        <a:stretch>
          <a:fillRect/>
        </a:stretch>
      </xdr:blipFill>
      <xdr:spPr>
        <a:xfrm>
          <a:off x="35729470" y="23529025"/>
          <a:ext cx="2532455" cy="2417074"/>
        </a:xfrm>
        <a:prstGeom prst="rect">
          <a:avLst/>
        </a:prstGeom>
      </xdr:spPr>
    </xdr:pic>
    <xdr:clientData/>
  </xdr:twoCellAnchor>
  <xdr:twoCellAnchor>
    <xdr:from>
      <xdr:col>59</xdr:col>
      <xdr:colOff>353378</xdr:colOff>
      <xdr:row>110</xdr:row>
      <xdr:rowOff>160337</xdr:rowOff>
    </xdr:from>
    <xdr:to>
      <xdr:col>61</xdr:col>
      <xdr:colOff>493713</xdr:colOff>
      <xdr:row>117</xdr:row>
      <xdr:rowOff>62922</xdr:rowOff>
    </xdr:to>
    <xdr:sp macro="" textlink="">
      <xdr:nvSpPr>
        <xdr:cNvPr id="369" name="Right Arrow 504">
          <a:extLst>
            <a:ext uri="{FF2B5EF4-FFF2-40B4-BE49-F238E27FC236}">
              <a16:creationId xmlns:a16="http://schemas.microsoft.com/office/drawing/2014/main" id="{2C6C96F9-3189-4899-9FE8-BA9719812A39}"/>
            </a:ext>
          </a:extLst>
        </xdr:cNvPr>
        <xdr:cNvSpPr/>
      </xdr:nvSpPr>
      <xdr:spPr>
        <a:xfrm>
          <a:off x="33776603" y="27116087"/>
          <a:ext cx="1521460" cy="1507547"/>
        </a:xfrm>
        <a:prstGeom prst="rightArrow">
          <a:avLst/>
        </a:prstGeom>
        <a:solidFill>
          <a:schemeClr val="tx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354528</xdr:colOff>
      <xdr:row>8</xdr:row>
      <xdr:rowOff>331129</xdr:rowOff>
    </xdr:from>
    <xdr:to>
      <xdr:col>59</xdr:col>
      <xdr:colOff>314960</xdr:colOff>
      <xdr:row>8</xdr:row>
      <xdr:rowOff>336257</xdr:rowOff>
    </xdr:to>
    <xdr:cxnSp macro="">
      <xdr:nvCxnSpPr>
        <xdr:cNvPr id="370" name="Straight Arrow Connector 369">
          <a:extLst>
            <a:ext uri="{FF2B5EF4-FFF2-40B4-BE49-F238E27FC236}">
              <a16:creationId xmlns:a16="http://schemas.microsoft.com/office/drawing/2014/main" id="{B555F2C6-C0D0-4824-8226-388EB09FF8E6}"/>
            </a:ext>
          </a:extLst>
        </xdr:cNvPr>
        <xdr:cNvCxnSpPr/>
      </xdr:nvCxnSpPr>
      <xdr:spPr>
        <a:xfrm flipH="1">
          <a:off x="32329953" y="3226729"/>
          <a:ext cx="1408232" cy="9890"/>
        </a:xfrm>
        <a:prstGeom prst="straightConnector1">
          <a:avLst/>
        </a:prstGeom>
        <a:noFill/>
        <a:ln w="76200" cap="flat" cmpd="sng" algn="ctr">
          <a:solidFill>
            <a:srgbClr val="0000FF"/>
          </a:solidFill>
          <a:prstDash val="solid"/>
          <a:tailEnd type="triangle"/>
        </a:ln>
        <a:effectLst/>
      </xdr:spPr>
    </xdr:cxnSp>
    <xdr:clientData/>
  </xdr:twoCellAnchor>
  <xdr:twoCellAnchor>
    <xdr:from>
      <xdr:col>46</xdr:col>
      <xdr:colOff>609283</xdr:colOff>
      <xdr:row>75</xdr:row>
      <xdr:rowOff>180974</xdr:rowOff>
    </xdr:from>
    <xdr:to>
      <xdr:col>50</xdr:col>
      <xdr:colOff>257175</xdr:colOff>
      <xdr:row>81</xdr:row>
      <xdr:rowOff>146367</xdr:rowOff>
    </xdr:to>
    <xdr:sp macro="" textlink="">
      <xdr:nvSpPr>
        <xdr:cNvPr id="371" name="Rounded Rectangle 507">
          <a:extLst>
            <a:ext uri="{FF2B5EF4-FFF2-40B4-BE49-F238E27FC236}">
              <a16:creationId xmlns:a16="http://schemas.microsoft.com/office/drawing/2014/main" id="{6DE865C7-492C-41F2-89E3-5FFA2BC56955}"/>
            </a:ext>
          </a:extLst>
        </xdr:cNvPr>
        <xdr:cNvSpPr/>
      </xdr:nvSpPr>
      <xdr:spPr>
        <a:xfrm>
          <a:off x="24869458" y="19135724"/>
          <a:ext cx="2295842" cy="1341755"/>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Chilled Water</a:t>
          </a:r>
        </a:p>
        <a:p>
          <a:pPr algn="ctr"/>
          <a:r>
            <a:rPr lang="en-US" sz="2400" b="1" baseline="0">
              <a:solidFill>
                <a:sysClr val="windowText" lastClr="000000"/>
              </a:solidFill>
            </a:rPr>
            <a:t> </a:t>
          </a:r>
          <a:r>
            <a:rPr lang="en-US" sz="2400" b="1">
              <a:solidFill>
                <a:sysClr val="windowText" lastClr="000000"/>
              </a:solidFill>
            </a:rPr>
            <a:t>Pumps</a:t>
          </a:r>
        </a:p>
      </xdr:txBody>
    </xdr:sp>
    <xdr:clientData/>
  </xdr:twoCellAnchor>
  <xdr:twoCellAnchor>
    <xdr:from>
      <xdr:col>47</xdr:col>
      <xdr:colOff>491435</xdr:colOff>
      <xdr:row>71</xdr:row>
      <xdr:rowOff>18529</xdr:rowOff>
    </xdr:from>
    <xdr:to>
      <xdr:col>48</xdr:col>
      <xdr:colOff>373325</xdr:colOff>
      <xdr:row>75</xdr:row>
      <xdr:rowOff>159065</xdr:rowOff>
    </xdr:to>
    <xdr:sp macro="" textlink="">
      <xdr:nvSpPr>
        <xdr:cNvPr id="372" name="Right Arrow 508">
          <a:extLst>
            <a:ext uri="{FF2B5EF4-FFF2-40B4-BE49-F238E27FC236}">
              <a16:creationId xmlns:a16="http://schemas.microsoft.com/office/drawing/2014/main" id="{BCF07E3C-C503-49C9-94A5-66BA65BB1E33}"/>
            </a:ext>
          </a:extLst>
        </xdr:cNvPr>
        <xdr:cNvSpPr/>
      </xdr:nvSpPr>
      <xdr:spPr>
        <a:xfrm rot="5400000">
          <a:off x="25146162" y="18316789"/>
          <a:ext cx="1059698" cy="543878"/>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46</xdr:col>
      <xdr:colOff>76200</xdr:colOff>
      <xdr:row>69</xdr:row>
      <xdr:rowOff>-1</xdr:rowOff>
    </xdr:from>
    <xdr:to>
      <xdr:col>49</xdr:col>
      <xdr:colOff>82867</xdr:colOff>
      <xdr:row>72</xdr:row>
      <xdr:rowOff>6350</xdr:rowOff>
    </xdr:to>
    <xdr:sp macro="" textlink="">
      <xdr:nvSpPr>
        <xdr:cNvPr id="373" name="Rounded Rectangle 509">
          <a:extLst>
            <a:ext uri="{FF2B5EF4-FFF2-40B4-BE49-F238E27FC236}">
              <a16:creationId xmlns:a16="http://schemas.microsoft.com/office/drawing/2014/main" id="{FCD4DE5E-E916-427C-B718-9481385BD8FD}"/>
            </a:ext>
          </a:extLst>
        </xdr:cNvPr>
        <xdr:cNvSpPr/>
      </xdr:nvSpPr>
      <xdr:spPr>
        <a:xfrm>
          <a:off x="24336375" y="17583149"/>
          <a:ext cx="1992629" cy="696913"/>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52</xdr:col>
      <xdr:colOff>474772</xdr:colOff>
      <xdr:row>98</xdr:row>
      <xdr:rowOff>172932</xdr:rowOff>
    </xdr:from>
    <xdr:to>
      <xdr:col>53</xdr:col>
      <xdr:colOff>761058</xdr:colOff>
      <xdr:row>103</xdr:row>
      <xdr:rowOff>180042</xdr:rowOff>
    </xdr:to>
    <xdr:grpSp>
      <xdr:nvGrpSpPr>
        <xdr:cNvPr id="374" name="Group 373">
          <a:extLst>
            <a:ext uri="{FF2B5EF4-FFF2-40B4-BE49-F238E27FC236}">
              <a16:creationId xmlns:a16="http://schemas.microsoft.com/office/drawing/2014/main" id="{72237D76-820E-4E17-8278-BC78CF3D543C}"/>
            </a:ext>
          </a:extLst>
        </xdr:cNvPr>
        <xdr:cNvGrpSpPr/>
      </xdr:nvGrpSpPr>
      <xdr:grpSpPr>
        <a:xfrm rot="5400000">
          <a:off x="32445322" y="22971132"/>
          <a:ext cx="962785" cy="1010186"/>
          <a:chOff x="34690049" y="19373850"/>
          <a:chExt cx="964371" cy="1053048"/>
        </a:xfrm>
      </xdr:grpSpPr>
      <xdr:sp macro="" textlink="">
        <xdr:nvSpPr>
          <xdr:cNvPr id="375" name="Oval 374">
            <a:extLst>
              <a:ext uri="{FF2B5EF4-FFF2-40B4-BE49-F238E27FC236}">
                <a16:creationId xmlns:a16="http://schemas.microsoft.com/office/drawing/2014/main" id="{D3060899-B215-46F4-8CD2-9CAD65FEDF45}"/>
              </a:ext>
            </a:extLst>
          </xdr:cNvPr>
          <xdr:cNvSpPr/>
        </xdr:nvSpPr>
        <xdr:spPr>
          <a:xfrm>
            <a:off x="35060181" y="19728381"/>
            <a:ext cx="107613" cy="115602"/>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6" name="Group 375">
            <a:extLst>
              <a:ext uri="{FF2B5EF4-FFF2-40B4-BE49-F238E27FC236}">
                <a16:creationId xmlns:a16="http://schemas.microsoft.com/office/drawing/2014/main" id="{D7B081D6-65FF-4263-B56E-314176FC875D}"/>
              </a:ext>
            </a:extLst>
          </xdr:cNvPr>
          <xdr:cNvGrpSpPr/>
        </xdr:nvGrpSpPr>
        <xdr:grpSpPr>
          <a:xfrm>
            <a:off x="34690049" y="19373850"/>
            <a:ext cx="964371" cy="1053048"/>
            <a:chOff x="34690049" y="19373850"/>
            <a:chExt cx="964371" cy="1053048"/>
          </a:xfrm>
        </xdr:grpSpPr>
        <xdr:sp macro="" textlink="">
          <xdr:nvSpPr>
            <xdr:cNvPr id="377" name="Flowchart: Collate 376">
              <a:extLst>
                <a:ext uri="{FF2B5EF4-FFF2-40B4-BE49-F238E27FC236}">
                  <a16:creationId xmlns:a16="http://schemas.microsoft.com/office/drawing/2014/main" id="{195FA9E3-B836-4515-8983-4F3C3191E805}"/>
                </a:ext>
              </a:extLst>
            </xdr:cNvPr>
            <xdr:cNvSpPr/>
          </xdr:nvSpPr>
          <xdr:spPr>
            <a:xfrm rot="5400000">
              <a:off x="34833079" y="19802326"/>
              <a:ext cx="481542" cy="767602"/>
            </a:xfrm>
            <a:prstGeom prst="flowChartCollate">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xnSp macro="">
          <xdr:nvCxnSpPr>
            <xdr:cNvPr id="378" name="Straight Connector 377">
              <a:extLst>
                <a:ext uri="{FF2B5EF4-FFF2-40B4-BE49-F238E27FC236}">
                  <a16:creationId xmlns:a16="http://schemas.microsoft.com/office/drawing/2014/main" id="{26AD01B9-765A-4F0C-95C5-9D64D9C302E5}"/>
                </a:ext>
              </a:extLst>
            </xdr:cNvPr>
            <xdr:cNvCxnSpPr/>
          </xdr:nvCxnSpPr>
          <xdr:spPr>
            <a:xfrm flipH="1">
              <a:off x="35106301" y="19809302"/>
              <a:ext cx="7687" cy="385341"/>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9" name="Freeform 515">
              <a:extLst>
                <a:ext uri="{FF2B5EF4-FFF2-40B4-BE49-F238E27FC236}">
                  <a16:creationId xmlns:a16="http://schemas.microsoft.com/office/drawing/2014/main" id="{5838DB4A-16DB-4667-AB31-9A30689DF23E}"/>
                </a:ext>
              </a:extLst>
            </xdr:cNvPr>
            <xdr:cNvSpPr/>
          </xdr:nvSpPr>
          <xdr:spPr>
            <a:xfrm>
              <a:off x="35102458" y="19373850"/>
              <a:ext cx="551962" cy="366091"/>
            </a:xfrm>
            <a:custGeom>
              <a:avLst/>
              <a:gdLst>
                <a:gd name="connsiteX0" fmla="*/ 0 w 547175"/>
                <a:gd name="connsiteY0" fmla="*/ 361967 h 361967"/>
                <a:gd name="connsiteX1" fmla="*/ 11430 w 547175"/>
                <a:gd name="connsiteY1" fmla="*/ 342917 h 361967"/>
                <a:gd name="connsiteX2" fmla="*/ 19050 w 547175"/>
                <a:gd name="connsiteY2" fmla="*/ 331487 h 361967"/>
                <a:gd name="connsiteX3" fmla="*/ 22860 w 547175"/>
                <a:gd name="connsiteY3" fmla="*/ 320057 h 361967"/>
                <a:gd name="connsiteX4" fmla="*/ 26670 w 547175"/>
                <a:gd name="connsiteY4" fmla="*/ 281957 h 361967"/>
                <a:gd name="connsiteX5" fmla="*/ 34290 w 547175"/>
                <a:gd name="connsiteY5" fmla="*/ 270527 h 361967"/>
                <a:gd name="connsiteX6" fmla="*/ 45720 w 547175"/>
                <a:gd name="connsiteY6" fmla="*/ 243857 h 361967"/>
                <a:gd name="connsiteX7" fmla="*/ 49530 w 547175"/>
                <a:gd name="connsiteY7" fmla="*/ 232427 h 361967"/>
                <a:gd name="connsiteX8" fmla="*/ 72390 w 547175"/>
                <a:gd name="connsiteY8" fmla="*/ 224807 h 361967"/>
                <a:gd name="connsiteX9" fmla="*/ 76200 w 547175"/>
                <a:gd name="connsiteY9" fmla="*/ 213377 h 361967"/>
                <a:gd name="connsiteX10" fmla="*/ 125730 w 547175"/>
                <a:gd name="connsiteY10" fmla="*/ 205757 h 361967"/>
                <a:gd name="connsiteX11" fmla="*/ 152400 w 547175"/>
                <a:gd name="connsiteY11" fmla="*/ 232427 h 361967"/>
                <a:gd name="connsiteX12" fmla="*/ 163830 w 547175"/>
                <a:gd name="connsiteY12" fmla="*/ 251477 h 361967"/>
                <a:gd name="connsiteX13" fmla="*/ 179070 w 547175"/>
                <a:gd name="connsiteY13" fmla="*/ 255287 h 361967"/>
                <a:gd name="connsiteX14" fmla="*/ 190500 w 547175"/>
                <a:gd name="connsiteY14" fmla="*/ 262907 h 361967"/>
                <a:gd name="connsiteX15" fmla="*/ 213360 w 547175"/>
                <a:gd name="connsiteY15" fmla="*/ 266717 h 361967"/>
                <a:gd name="connsiteX16" fmla="*/ 243840 w 547175"/>
                <a:gd name="connsiteY16" fmla="*/ 274337 h 361967"/>
                <a:gd name="connsiteX17" fmla="*/ 259080 w 547175"/>
                <a:gd name="connsiteY17" fmla="*/ 262907 h 361967"/>
                <a:gd name="connsiteX18" fmla="*/ 262890 w 547175"/>
                <a:gd name="connsiteY18" fmla="*/ 251477 h 361967"/>
                <a:gd name="connsiteX19" fmla="*/ 270510 w 547175"/>
                <a:gd name="connsiteY19" fmla="*/ 240047 h 361967"/>
                <a:gd name="connsiteX20" fmla="*/ 274320 w 547175"/>
                <a:gd name="connsiteY20" fmla="*/ 224807 h 361967"/>
                <a:gd name="connsiteX21" fmla="*/ 281940 w 547175"/>
                <a:gd name="connsiteY21" fmla="*/ 205757 h 361967"/>
                <a:gd name="connsiteX22" fmla="*/ 285750 w 547175"/>
                <a:gd name="connsiteY22" fmla="*/ 175277 h 361967"/>
                <a:gd name="connsiteX23" fmla="*/ 274320 w 547175"/>
                <a:gd name="connsiteY23" fmla="*/ 137177 h 361967"/>
                <a:gd name="connsiteX24" fmla="*/ 270510 w 547175"/>
                <a:gd name="connsiteY24" fmla="*/ 102887 h 361967"/>
                <a:gd name="connsiteX25" fmla="*/ 274320 w 547175"/>
                <a:gd name="connsiteY25" fmla="*/ 83837 h 361967"/>
                <a:gd name="connsiteX26" fmla="*/ 285750 w 547175"/>
                <a:gd name="connsiteY26" fmla="*/ 76217 h 361967"/>
                <a:gd name="connsiteX27" fmla="*/ 320040 w 547175"/>
                <a:gd name="connsiteY27" fmla="*/ 64787 h 361967"/>
                <a:gd name="connsiteX28" fmla="*/ 331470 w 547175"/>
                <a:gd name="connsiteY28" fmla="*/ 60977 h 361967"/>
                <a:gd name="connsiteX29" fmla="*/ 358140 w 547175"/>
                <a:gd name="connsiteY29" fmla="*/ 49547 h 361967"/>
                <a:gd name="connsiteX30" fmla="*/ 388620 w 547175"/>
                <a:gd name="connsiteY30" fmla="*/ 60977 h 361967"/>
                <a:gd name="connsiteX31" fmla="*/ 407670 w 547175"/>
                <a:gd name="connsiteY31" fmla="*/ 64787 h 361967"/>
                <a:gd name="connsiteX32" fmla="*/ 472440 w 547175"/>
                <a:gd name="connsiteY32" fmla="*/ 72407 h 361967"/>
                <a:gd name="connsiteX33" fmla="*/ 529590 w 547175"/>
                <a:gd name="connsiteY33" fmla="*/ 64787 h 361967"/>
                <a:gd name="connsiteX34" fmla="*/ 533400 w 547175"/>
                <a:gd name="connsiteY34" fmla="*/ 53357 h 361967"/>
                <a:gd name="connsiteX35" fmla="*/ 533400 w 547175"/>
                <a:gd name="connsiteY35" fmla="*/ 17 h 3619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547175" h="361967">
                  <a:moveTo>
                    <a:pt x="0" y="361967"/>
                  </a:moveTo>
                  <a:cubicBezTo>
                    <a:pt x="3810" y="355617"/>
                    <a:pt x="7505" y="349197"/>
                    <a:pt x="11430" y="342917"/>
                  </a:cubicBezTo>
                  <a:cubicBezTo>
                    <a:pt x="13857" y="339034"/>
                    <a:pt x="17002" y="335583"/>
                    <a:pt x="19050" y="331487"/>
                  </a:cubicBezTo>
                  <a:cubicBezTo>
                    <a:pt x="20846" y="327895"/>
                    <a:pt x="21590" y="323867"/>
                    <a:pt x="22860" y="320057"/>
                  </a:cubicBezTo>
                  <a:cubicBezTo>
                    <a:pt x="24130" y="307357"/>
                    <a:pt x="23800" y="294393"/>
                    <a:pt x="26670" y="281957"/>
                  </a:cubicBezTo>
                  <a:cubicBezTo>
                    <a:pt x="27700" y="277495"/>
                    <a:pt x="32242" y="274623"/>
                    <a:pt x="34290" y="270527"/>
                  </a:cubicBezTo>
                  <a:cubicBezTo>
                    <a:pt x="38615" y="261876"/>
                    <a:pt x="42128" y="252837"/>
                    <a:pt x="45720" y="243857"/>
                  </a:cubicBezTo>
                  <a:cubicBezTo>
                    <a:pt x="47212" y="240128"/>
                    <a:pt x="46262" y="234761"/>
                    <a:pt x="49530" y="232427"/>
                  </a:cubicBezTo>
                  <a:cubicBezTo>
                    <a:pt x="56066" y="227758"/>
                    <a:pt x="72390" y="224807"/>
                    <a:pt x="72390" y="224807"/>
                  </a:cubicBezTo>
                  <a:cubicBezTo>
                    <a:pt x="73660" y="220997"/>
                    <a:pt x="73151" y="215991"/>
                    <a:pt x="76200" y="213377"/>
                  </a:cubicBezTo>
                  <a:cubicBezTo>
                    <a:pt x="96059" y="196355"/>
                    <a:pt x="102256" y="202404"/>
                    <a:pt x="125730" y="205757"/>
                  </a:cubicBezTo>
                  <a:cubicBezTo>
                    <a:pt x="141537" y="216295"/>
                    <a:pt x="138542" y="212630"/>
                    <a:pt x="152400" y="232427"/>
                  </a:cubicBezTo>
                  <a:cubicBezTo>
                    <a:pt x="156647" y="238494"/>
                    <a:pt x="158207" y="246658"/>
                    <a:pt x="163830" y="251477"/>
                  </a:cubicBezTo>
                  <a:cubicBezTo>
                    <a:pt x="167806" y="254885"/>
                    <a:pt x="173990" y="254017"/>
                    <a:pt x="179070" y="255287"/>
                  </a:cubicBezTo>
                  <a:cubicBezTo>
                    <a:pt x="182880" y="257827"/>
                    <a:pt x="186156" y="261459"/>
                    <a:pt x="190500" y="262907"/>
                  </a:cubicBezTo>
                  <a:cubicBezTo>
                    <a:pt x="197829" y="265350"/>
                    <a:pt x="205806" y="265098"/>
                    <a:pt x="213360" y="266717"/>
                  </a:cubicBezTo>
                  <a:cubicBezTo>
                    <a:pt x="223600" y="268911"/>
                    <a:pt x="233680" y="271797"/>
                    <a:pt x="243840" y="274337"/>
                  </a:cubicBezTo>
                  <a:cubicBezTo>
                    <a:pt x="248920" y="270527"/>
                    <a:pt x="255015" y="267785"/>
                    <a:pt x="259080" y="262907"/>
                  </a:cubicBezTo>
                  <a:cubicBezTo>
                    <a:pt x="261651" y="259822"/>
                    <a:pt x="261094" y="255069"/>
                    <a:pt x="262890" y="251477"/>
                  </a:cubicBezTo>
                  <a:cubicBezTo>
                    <a:pt x="264938" y="247381"/>
                    <a:pt x="267970" y="243857"/>
                    <a:pt x="270510" y="240047"/>
                  </a:cubicBezTo>
                  <a:cubicBezTo>
                    <a:pt x="271780" y="234967"/>
                    <a:pt x="272664" y="229775"/>
                    <a:pt x="274320" y="224807"/>
                  </a:cubicBezTo>
                  <a:cubicBezTo>
                    <a:pt x="276483" y="218319"/>
                    <a:pt x="280402" y="212421"/>
                    <a:pt x="281940" y="205757"/>
                  </a:cubicBezTo>
                  <a:cubicBezTo>
                    <a:pt x="284242" y="195780"/>
                    <a:pt x="284480" y="185437"/>
                    <a:pt x="285750" y="175277"/>
                  </a:cubicBezTo>
                  <a:cubicBezTo>
                    <a:pt x="281993" y="164007"/>
                    <a:pt x="276189" y="147146"/>
                    <a:pt x="274320" y="137177"/>
                  </a:cubicBezTo>
                  <a:cubicBezTo>
                    <a:pt x="272201" y="125874"/>
                    <a:pt x="271780" y="114317"/>
                    <a:pt x="270510" y="102887"/>
                  </a:cubicBezTo>
                  <a:cubicBezTo>
                    <a:pt x="271780" y="96537"/>
                    <a:pt x="271107" y="89460"/>
                    <a:pt x="274320" y="83837"/>
                  </a:cubicBezTo>
                  <a:cubicBezTo>
                    <a:pt x="276592" y="79861"/>
                    <a:pt x="281523" y="77978"/>
                    <a:pt x="285750" y="76217"/>
                  </a:cubicBezTo>
                  <a:cubicBezTo>
                    <a:pt x="296871" y="71583"/>
                    <a:pt x="308610" y="68597"/>
                    <a:pt x="320040" y="64787"/>
                  </a:cubicBezTo>
                  <a:cubicBezTo>
                    <a:pt x="323850" y="63517"/>
                    <a:pt x="327878" y="62773"/>
                    <a:pt x="331470" y="60977"/>
                  </a:cubicBezTo>
                  <a:cubicBezTo>
                    <a:pt x="350302" y="51561"/>
                    <a:pt x="341322" y="55153"/>
                    <a:pt x="358140" y="49547"/>
                  </a:cubicBezTo>
                  <a:cubicBezTo>
                    <a:pt x="368300" y="53357"/>
                    <a:pt x="378249" y="57786"/>
                    <a:pt x="388620" y="60977"/>
                  </a:cubicBezTo>
                  <a:cubicBezTo>
                    <a:pt x="394809" y="62881"/>
                    <a:pt x="401254" y="63912"/>
                    <a:pt x="407670" y="64787"/>
                  </a:cubicBezTo>
                  <a:cubicBezTo>
                    <a:pt x="429210" y="67724"/>
                    <a:pt x="450850" y="69867"/>
                    <a:pt x="472440" y="72407"/>
                  </a:cubicBezTo>
                  <a:cubicBezTo>
                    <a:pt x="491490" y="69867"/>
                    <a:pt x="511246" y="70519"/>
                    <a:pt x="529590" y="64787"/>
                  </a:cubicBezTo>
                  <a:cubicBezTo>
                    <a:pt x="533423" y="63589"/>
                    <a:pt x="532702" y="57312"/>
                    <a:pt x="533400" y="53357"/>
                  </a:cubicBezTo>
                  <a:cubicBezTo>
                    <a:pt x="543257" y="-2497"/>
                    <a:pt x="558715" y="17"/>
                    <a:pt x="533400" y="17"/>
                  </a:cubicBezTo>
                </a:path>
              </a:pathLst>
            </a:cu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44</xdr:col>
      <xdr:colOff>18612</xdr:colOff>
      <xdr:row>67</xdr:row>
      <xdr:rowOff>75612</xdr:rowOff>
    </xdr:from>
    <xdr:to>
      <xdr:col>46</xdr:col>
      <xdr:colOff>609284</xdr:colOff>
      <xdr:row>78</xdr:row>
      <xdr:rowOff>166051</xdr:rowOff>
    </xdr:to>
    <xdr:cxnSp macro="">
      <xdr:nvCxnSpPr>
        <xdr:cNvPr id="380" name="Elbow Connector 517">
          <a:extLst>
            <a:ext uri="{FF2B5EF4-FFF2-40B4-BE49-F238E27FC236}">
              <a16:creationId xmlns:a16="http://schemas.microsoft.com/office/drawing/2014/main" id="{B3645E95-F50E-47FC-9B9E-A32F2D1141D5}"/>
            </a:ext>
          </a:extLst>
        </xdr:cNvPr>
        <xdr:cNvCxnSpPr>
          <a:stCxn id="333" idx="2"/>
          <a:endCxn id="371" idx="1"/>
        </xdr:cNvCxnSpPr>
      </xdr:nvCxnSpPr>
      <xdr:spPr>
        <a:xfrm rot="16200000" flipH="1">
          <a:off x="22602472" y="17544377"/>
          <a:ext cx="2609801" cy="1924172"/>
        </a:xfrm>
        <a:prstGeom prst="bentConnector2">
          <a:avLst/>
        </a:prstGeom>
        <a:ln w="571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257175</xdr:colOff>
      <xdr:row>64</xdr:row>
      <xdr:rowOff>112393</xdr:rowOff>
    </xdr:from>
    <xdr:to>
      <xdr:col>60</xdr:col>
      <xdr:colOff>489427</xdr:colOff>
      <xdr:row>78</xdr:row>
      <xdr:rowOff>166052</xdr:rowOff>
    </xdr:to>
    <xdr:cxnSp macro="">
      <xdr:nvCxnSpPr>
        <xdr:cNvPr id="381" name="Elbow Connector 519">
          <a:extLst>
            <a:ext uri="{FF2B5EF4-FFF2-40B4-BE49-F238E27FC236}">
              <a16:creationId xmlns:a16="http://schemas.microsoft.com/office/drawing/2014/main" id="{41BDD067-0B6D-4041-9CE3-0AB91648FFBC}"/>
            </a:ext>
          </a:extLst>
        </xdr:cNvPr>
        <xdr:cNvCxnSpPr>
          <a:stCxn id="371" idx="3"/>
          <a:endCxn id="354" idx="2"/>
        </xdr:cNvCxnSpPr>
      </xdr:nvCxnSpPr>
      <xdr:spPr>
        <a:xfrm flipV="1">
          <a:off x="27165300" y="16552543"/>
          <a:ext cx="7399814" cy="3258821"/>
        </a:xfrm>
        <a:prstGeom prst="bentConnector2">
          <a:avLst/>
        </a:prstGeom>
        <a:ln w="571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40</xdr:col>
      <xdr:colOff>167883</xdr:colOff>
      <xdr:row>110</xdr:row>
      <xdr:rowOff>111813</xdr:rowOff>
    </xdr:from>
    <xdr:to>
      <xdr:col>44</xdr:col>
      <xdr:colOff>38100</xdr:colOff>
      <xdr:row>123</xdr:row>
      <xdr:rowOff>66674</xdr:rowOff>
    </xdr:to>
    <xdr:pic>
      <xdr:nvPicPr>
        <xdr:cNvPr id="382" name="Picture 381">
          <a:extLst>
            <a:ext uri="{FF2B5EF4-FFF2-40B4-BE49-F238E27FC236}">
              <a16:creationId xmlns:a16="http://schemas.microsoft.com/office/drawing/2014/main" id="{13F9B359-3398-40B5-926A-E29447261708}"/>
            </a:ext>
          </a:extLst>
        </xdr:cNvPr>
        <xdr:cNvPicPr>
          <a:picLocks noChangeAspect="1"/>
        </xdr:cNvPicPr>
      </xdr:nvPicPr>
      <xdr:blipFill>
        <a:blip xmlns:r="http://schemas.openxmlformats.org/officeDocument/2006/relationships" r:embed="rId3"/>
        <a:stretch>
          <a:fillRect/>
        </a:stretch>
      </xdr:blipFill>
      <xdr:spPr>
        <a:xfrm>
          <a:off x="20432320" y="27072325"/>
          <a:ext cx="2532455" cy="2302774"/>
        </a:xfrm>
        <a:prstGeom prst="rect">
          <a:avLst/>
        </a:prstGeom>
      </xdr:spPr>
    </xdr:pic>
    <xdr:clientData/>
  </xdr:twoCellAnchor>
  <xdr:twoCellAnchor>
    <xdr:from>
      <xdr:col>48</xdr:col>
      <xdr:colOff>405765</xdr:colOff>
      <xdr:row>123</xdr:row>
      <xdr:rowOff>209866</xdr:rowOff>
    </xdr:from>
    <xdr:to>
      <xdr:col>49</xdr:col>
      <xdr:colOff>619124</xdr:colOff>
      <xdr:row>130</xdr:row>
      <xdr:rowOff>19049</xdr:rowOff>
    </xdr:to>
    <xdr:cxnSp macro="">
      <xdr:nvCxnSpPr>
        <xdr:cNvPr id="383" name="Elbow Connector 590">
          <a:extLst>
            <a:ext uri="{FF2B5EF4-FFF2-40B4-BE49-F238E27FC236}">
              <a16:creationId xmlns:a16="http://schemas.microsoft.com/office/drawing/2014/main" id="{CA632873-D3DD-4C37-9091-0DDA1285AC9C}"/>
            </a:ext>
          </a:extLst>
        </xdr:cNvPr>
        <xdr:cNvCxnSpPr>
          <a:stCxn id="384" idx="2"/>
        </xdr:cNvCxnSpPr>
      </xdr:nvCxnSpPr>
      <xdr:spPr>
        <a:xfrm rot="16200000" flipH="1">
          <a:off x="25718134" y="30404434"/>
          <a:ext cx="1409383" cy="875347"/>
        </a:xfrm>
        <a:prstGeom prst="bentConnector3">
          <a:avLst>
            <a:gd name="adj1" fmla="val 50000"/>
          </a:avLst>
        </a:prstGeom>
        <a:ln w="76200">
          <a:solidFill>
            <a:srgbClr val="FF00FF"/>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310514</xdr:colOff>
      <xdr:row>107</xdr:row>
      <xdr:rowOff>100013</xdr:rowOff>
    </xdr:from>
    <xdr:to>
      <xdr:col>49</xdr:col>
      <xdr:colOff>501013</xdr:colOff>
      <xdr:row>123</xdr:row>
      <xdr:rowOff>209867</xdr:rowOff>
    </xdr:to>
    <xdr:sp macro="" textlink="">
      <xdr:nvSpPr>
        <xdr:cNvPr id="384" name="Rounded Rectangle 591">
          <a:extLst>
            <a:ext uri="{FF2B5EF4-FFF2-40B4-BE49-F238E27FC236}">
              <a16:creationId xmlns:a16="http://schemas.microsoft.com/office/drawing/2014/main" id="{CCDAAC23-9F89-41D2-B9BD-2A4924398A79}"/>
            </a:ext>
          </a:extLst>
        </xdr:cNvPr>
        <xdr:cNvSpPr/>
      </xdr:nvSpPr>
      <xdr:spPr>
        <a:xfrm>
          <a:off x="25223151" y="26374725"/>
          <a:ext cx="1523999" cy="3762692"/>
        </a:xfrm>
        <a:prstGeom prst="roundRect">
          <a:avLst/>
        </a:prstGeom>
        <a:solidFill>
          <a:srgbClr val="FF99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Hot Water Heating Coil</a:t>
          </a:r>
        </a:p>
      </xdr:txBody>
    </xdr:sp>
    <xdr:clientData/>
  </xdr:twoCellAnchor>
  <xdr:twoCellAnchor>
    <xdr:from>
      <xdr:col>49</xdr:col>
      <xdr:colOff>284272</xdr:colOff>
      <xdr:row>98</xdr:row>
      <xdr:rowOff>144358</xdr:rowOff>
    </xdr:from>
    <xdr:to>
      <xdr:col>50</xdr:col>
      <xdr:colOff>694384</xdr:colOff>
      <xdr:row>103</xdr:row>
      <xdr:rowOff>160993</xdr:rowOff>
    </xdr:to>
    <xdr:grpSp>
      <xdr:nvGrpSpPr>
        <xdr:cNvPr id="385" name="Group 384">
          <a:extLst>
            <a:ext uri="{FF2B5EF4-FFF2-40B4-BE49-F238E27FC236}">
              <a16:creationId xmlns:a16="http://schemas.microsoft.com/office/drawing/2014/main" id="{1829D6BC-66BB-49E4-8F64-3BA5E2FDFD9B}"/>
            </a:ext>
          </a:extLst>
        </xdr:cNvPr>
        <xdr:cNvGrpSpPr/>
      </xdr:nvGrpSpPr>
      <xdr:grpSpPr>
        <a:xfrm rot="5400000">
          <a:off x="30254573" y="22920332"/>
          <a:ext cx="975485" cy="1060987"/>
          <a:chOff x="34690049" y="19373850"/>
          <a:chExt cx="964371" cy="1053048"/>
        </a:xfrm>
      </xdr:grpSpPr>
      <xdr:sp macro="" textlink="">
        <xdr:nvSpPr>
          <xdr:cNvPr id="386" name="Oval 385">
            <a:extLst>
              <a:ext uri="{FF2B5EF4-FFF2-40B4-BE49-F238E27FC236}">
                <a16:creationId xmlns:a16="http://schemas.microsoft.com/office/drawing/2014/main" id="{E7C2ADB4-F571-4813-94B6-1E9E15B3DE14}"/>
              </a:ext>
            </a:extLst>
          </xdr:cNvPr>
          <xdr:cNvSpPr/>
        </xdr:nvSpPr>
        <xdr:spPr>
          <a:xfrm>
            <a:off x="35060181" y="19728381"/>
            <a:ext cx="107613" cy="115602"/>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87" name="Group 386">
            <a:extLst>
              <a:ext uri="{FF2B5EF4-FFF2-40B4-BE49-F238E27FC236}">
                <a16:creationId xmlns:a16="http://schemas.microsoft.com/office/drawing/2014/main" id="{28259459-9B49-42D3-88D2-388524333CD1}"/>
              </a:ext>
            </a:extLst>
          </xdr:cNvPr>
          <xdr:cNvGrpSpPr/>
        </xdr:nvGrpSpPr>
        <xdr:grpSpPr>
          <a:xfrm>
            <a:off x="34690049" y="19373850"/>
            <a:ext cx="964371" cy="1053048"/>
            <a:chOff x="34690049" y="19373850"/>
            <a:chExt cx="964371" cy="1053048"/>
          </a:xfrm>
        </xdr:grpSpPr>
        <xdr:sp macro="" textlink="">
          <xdr:nvSpPr>
            <xdr:cNvPr id="388" name="Flowchart: Collate 387">
              <a:extLst>
                <a:ext uri="{FF2B5EF4-FFF2-40B4-BE49-F238E27FC236}">
                  <a16:creationId xmlns:a16="http://schemas.microsoft.com/office/drawing/2014/main" id="{032C1E5B-1BF6-4BCF-A872-4627A2494E1D}"/>
                </a:ext>
              </a:extLst>
            </xdr:cNvPr>
            <xdr:cNvSpPr/>
          </xdr:nvSpPr>
          <xdr:spPr>
            <a:xfrm rot="5400000">
              <a:off x="34833079" y="19802326"/>
              <a:ext cx="481542" cy="767602"/>
            </a:xfrm>
            <a:prstGeom prst="flowChartCollate">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xnSp macro="">
          <xdr:nvCxnSpPr>
            <xdr:cNvPr id="389" name="Straight Connector 388">
              <a:extLst>
                <a:ext uri="{FF2B5EF4-FFF2-40B4-BE49-F238E27FC236}">
                  <a16:creationId xmlns:a16="http://schemas.microsoft.com/office/drawing/2014/main" id="{7BE07D12-A7EB-49E5-912D-BE123A0752FC}"/>
                </a:ext>
              </a:extLst>
            </xdr:cNvPr>
            <xdr:cNvCxnSpPr/>
          </xdr:nvCxnSpPr>
          <xdr:spPr>
            <a:xfrm flipH="1">
              <a:off x="35106301" y="19809302"/>
              <a:ext cx="7687" cy="385341"/>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0" name="Freeform 597">
              <a:extLst>
                <a:ext uri="{FF2B5EF4-FFF2-40B4-BE49-F238E27FC236}">
                  <a16:creationId xmlns:a16="http://schemas.microsoft.com/office/drawing/2014/main" id="{78C9CF10-954B-49CD-806C-E349BC32D84B}"/>
                </a:ext>
              </a:extLst>
            </xdr:cNvPr>
            <xdr:cNvSpPr/>
          </xdr:nvSpPr>
          <xdr:spPr>
            <a:xfrm>
              <a:off x="35102458" y="19373850"/>
              <a:ext cx="551962" cy="366091"/>
            </a:xfrm>
            <a:custGeom>
              <a:avLst/>
              <a:gdLst>
                <a:gd name="connsiteX0" fmla="*/ 0 w 547175"/>
                <a:gd name="connsiteY0" fmla="*/ 361967 h 361967"/>
                <a:gd name="connsiteX1" fmla="*/ 11430 w 547175"/>
                <a:gd name="connsiteY1" fmla="*/ 342917 h 361967"/>
                <a:gd name="connsiteX2" fmla="*/ 19050 w 547175"/>
                <a:gd name="connsiteY2" fmla="*/ 331487 h 361967"/>
                <a:gd name="connsiteX3" fmla="*/ 22860 w 547175"/>
                <a:gd name="connsiteY3" fmla="*/ 320057 h 361967"/>
                <a:gd name="connsiteX4" fmla="*/ 26670 w 547175"/>
                <a:gd name="connsiteY4" fmla="*/ 281957 h 361967"/>
                <a:gd name="connsiteX5" fmla="*/ 34290 w 547175"/>
                <a:gd name="connsiteY5" fmla="*/ 270527 h 361967"/>
                <a:gd name="connsiteX6" fmla="*/ 45720 w 547175"/>
                <a:gd name="connsiteY6" fmla="*/ 243857 h 361967"/>
                <a:gd name="connsiteX7" fmla="*/ 49530 w 547175"/>
                <a:gd name="connsiteY7" fmla="*/ 232427 h 361967"/>
                <a:gd name="connsiteX8" fmla="*/ 72390 w 547175"/>
                <a:gd name="connsiteY8" fmla="*/ 224807 h 361967"/>
                <a:gd name="connsiteX9" fmla="*/ 76200 w 547175"/>
                <a:gd name="connsiteY9" fmla="*/ 213377 h 361967"/>
                <a:gd name="connsiteX10" fmla="*/ 125730 w 547175"/>
                <a:gd name="connsiteY10" fmla="*/ 205757 h 361967"/>
                <a:gd name="connsiteX11" fmla="*/ 152400 w 547175"/>
                <a:gd name="connsiteY11" fmla="*/ 232427 h 361967"/>
                <a:gd name="connsiteX12" fmla="*/ 163830 w 547175"/>
                <a:gd name="connsiteY12" fmla="*/ 251477 h 361967"/>
                <a:gd name="connsiteX13" fmla="*/ 179070 w 547175"/>
                <a:gd name="connsiteY13" fmla="*/ 255287 h 361967"/>
                <a:gd name="connsiteX14" fmla="*/ 190500 w 547175"/>
                <a:gd name="connsiteY14" fmla="*/ 262907 h 361967"/>
                <a:gd name="connsiteX15" fmla="*/ 213360 w 547175"/>
                <a:gd name="connsiteY15" fmla="*/ 266717 h 361967"/>
                <a:gd name="connsiteX16" fmla="*/ 243840 w 547175"/>
                <a:gd name="connsiteY16" fmla="*/ 274337 h 361967"/>
                <a:gd name="connsiteX17" fmla="*/ 259080 w 547175"/>
                <a:gd name="connsiteY17" fmla="*/ 262907 h 361967"/>
                <a:gd name="connsiteX18" fmla="*/ 262890 w 547175"/>
                <a:gd name="connsiteY18" fmla="*/ 251477 h 361967"/>
                <a:gd name="connsiteX19" fmla="*/ 270510 w 547175"/>
                <a:gd name="connsiteY19" fmla="*/ 240047 h 361967"/>
                <a:gd name="connsiteX20" fmla="*/ 274320 w 547175"/>
                <a:gd name="connsiteY20" fmla="*/ 224807 h 361967"/>
                <a:gd name="connsiteX21" fmla="*/ 281940 w 547175"/>
                <a:gd name="connsiteY21" fmla="*/ 205757 h 361967"/>
                <a:gd name="connsiteX22" fmla="*/ 285750 w 547175"/>
                <a:gd name="connsiteY22" fmla="*/ 175277 h 361967"/>
                <a:gd name="connsiteX23" fmla="*/ 274320 w 547175"/>
                <a:gd name="connsiteY23" fmla="*/ 137177 h 361967"/>
                <a:gd name="connsiteX24" fmla="*/ 270510 w 547175"/>
                <a:gd name="connsiteY24" fmla="*/ 102887 h 361967"/>
                <a:gd name="connsiteX25" fmla="*/ 274320 w 547175"/>
                <a:gd name="connsiteY25" fmla="*/ 83837 h 361967"/>
                <a:gd name="connsiteX26" fmla="*/ 285750 w 547175"/>
                <a:gd name="connsiteY26" fmla="*/ 76217 h 361967"/>
                <a:gd name="connsiteX27" fmla="*/ 320040 w 547175"/>
                <a:gd name="connsiteY27" fmla="*/ 64787 h 361967"/>
                <a:gd name="connsiteX28" fmla="*/ 331470 w 547175"/>
                <a:gd name="connsiteY28" fmla="*/ 60977 h 361967"/>
                <a:gd name="connsiteX29" fmla="*/ 358140 w 547175"/>
                <a:gd name="connsiteY29" fmla="*/ 49547 h 361967"/>
                <a:gd name="connsiteX30" fmla="*/ 388620 w 547175"/>
                <a:gd name="connsiteY30" fmla="*/ 60977 h 361967"/>
                <a:gd name="connsiteX31" fmla="*/ 407670 w 547175"/>
                <a:gd name="connsiteY31" fmla="*/ 64787 h 361967"/>
                <a:gd name="connsiteX32" fmla="*/ 472440 w 547175"/>
                <a:gd name="connsiteY32" fmla="*/ 72407 h 361967"/>
                <a:gd name="connsiteX33" fmla="*/ 529590 w 547175"/>
                <a:gd name="connsiteY33" fmla="*/ 64787 h 361967"/>
                <a:gd name="connsiteX34" fmla="*/ 533400 w 547175"/>
                <a:gd name="connsiteY34" fmla="*/ 53357 h 361967"/>
                <a:gd name="connsiteX35" fmla="*/ 533400 w 547175"/>
                <a:gd name="connsiteY35" fmla="*/ 17 h 3619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547175" h="361967">
                  <a:moveTo>
                    <a:pt x="0" y="361967"/>
                  </a:moveTo>
                  <a:cubicBezTo>
                    <a:pt x="3810" y="355617"/>
                    <a:pt x="7505" y="349197"/>
                    <a:pt x="11430" y="342917"/>
                  </a:cubicBezTo>
                  <a:cubicBezTo>
                    <a:pt x="13857" y="339034"/>
                    <a:pt x="17002" y="335583"/>
                    <a:pt x="19050" y="331487"/>
                  </a:cubicBezTo>
                  <a:cubicBezTo>
                    <a:pt x="20846" y="327895"/>
                    <a:pt x="21590" y="323867"/>
                    <a:pt x="22860" y="320057"/>
                  </a:cubicBezTo>
                  <a:cubicBezTo>
                    <a:pt x="24130" y="307357"/>
                    <a:pt x="23800" y="294393"/>
                    <a:pt x="26670" y="281957"/>
                  </a:cubicBezTo>
                  <a:cubicBezTo>
                    <a:pt x="27700" y="277495"/>
                    <a:pt x="32242" y="274623"/>
                    <a:pt x="34290" y="270527"/>
                  </a:cubicBezTo>
                  <a:cubicBezTo>
                    <a:pt x="38615" y="261876"/>
                    <a:pt x="42128" y="252837"/>
                    <a:pt x="45720" y="243857"/>
                  </a:cubicBezTo>
                  <a:cubicBezTo>
                    <a:pt x="47212" y="240128"/>
                    <a:pt x="46262" y="234761"/>
                    <a:pt x="49530" y="232427"/>
                  </a:cubicBezTo>
                  <a:cubicBezTo>
                    <a:pt x="56066" y="227758"/>
                    <a:pt x="72390" y="224807"/>
                    <a:pt x="72390" y="224807"/>
                  </a:cubicBezTo>
                  <a:cubicBezTo>
                    <a:pt x="73660" y="220997"/>
                    <a:pt x="73151" y="215991"/>
                    <a:pt x="76200" y="213377"/>
                  </a:cubicBezTo>
                  <a:cubicBezTo>
                    <a:pt x="96059" y="196355"/>
                    <a:pt x="102256" y="202404"/>
                    <a:pt x="125730" y="205757"/>
                  </a:cubicBezTo>
                  <a:cubicBezTo>
                    <a:pt x="141537" y="216295"/>
                    <a:pt x="138542" y="212630"/>
                    <a:pt x="152400" y="232427"/>
                  </a:cubicBezTo>
                  <a:cubicBezTo>
                    <a:pt x="156647" y="238494"/>
                    <a:pt x="158207" y="246658"/>
                    <a:pt x="163830" y="251477"/>
                  </a:cubicBezTo>
                  <a:cubicBezTo>
                    <a:pt x="167806" y="254885"/>
                    <a:pt x="173990" y="254017"/>
                    <a:pt x="179070" y="255287"/>
                  </a:cubicBezTo>
                  <a:cubicBezTo>
                    <a:pt x="182880" y="257827"/>
                    <a:pt x="186156" y="261459"/>
                    <a:pt x="190500" y="262907"/>
                  </a:cubicBezTo>
                  <a:cubicBezTo>
                    <a:pt x="197829" y="265350"/>
                    <a:pt x="205806" y="265098"/>
                    <a:pt x="213360" y="266717"/>
                  </a:cubicBezTo>
                  <a:cubicBezTo>
                    <a:pt x="223600" y="268911"/>
                    <a:pt x="233680" y="271797"/>
                    <a:pt x="243840" y="274337"/>
                  </a:cubicBezTo>
                  <a:cubicBezTo>
                    <a:pt x="248920" y="270527"/>
                    <a:pt x="255015" y="267785"/>
                    <a:pt x="259080" y="262907"/>
                  </a:cubicBezTo>
                  <a:cubicBezTo>
                    <a:pt x="261651" y="259822"/>
                    <a:pt x="261094" y="255069"/>
                    <a:pt x="262890" y="251477"/>
                  </a:cubicBezTo>
                  <a:cubicBezTo>
                    <a:pt x="264938" y="247381"/>
                    <a:pt x="267970" y="243857"/>
                    <a:pt x="270510" y="240047"/>
                  </a:cubicBezTo>
                  <a:cubicBezTo>
                    <a:pt x="271780" y="234967"/>
                    <a:pt x="272664" y="229775"/>
                    <a:pt x="274320" y="224807"/>
                  </a:cubicBezTo>
                  <a:cubicBezTo>
                    <a:pt x="276483" y="218319"/>
                    <a:pt x="280402" y="212421"/>
                    <a:pt x="281940" y="205757"/>
                  </a:cubicBezTo>
                  <a:cubicBezTo>
                    <a:pt x="284242" y="195780"/>
                    <a:pt x="284480" y="185437"/>
                    <a:pt x="285750" y="175277"/>
                  </a:cubicBezTo>
                  <a:cubicBezTo>
                    <a:pt x="281993" y="164007"/>
                    <a:pt x="276189" y="147146"/>
                    <a:pt x="274320" y="137177"/>
                  </a:cubicBezTo>
                  <a:cubicBezTo>
                    <a:pt x="272201" y="125874"/>
                    <a:pt x="271780" y="114317"/>
                    <a:pt x="270510" y="102887"/>
                  </a:cubicBezTo>
                  <a:cubicBezTo>
                    <a:pt x="271780" y="96537"/>
                    <a:pt x="271107" y="89460"/>
                    <a:pt x="274320" y="83837"/>
                  </a:cubicBezTo>
                  <a:cubicBezTo>
                    <a:pt x="276592" y="79861"/>
                    <a:pt x="281523" y="77978"/>
                    <a:pt x="285750" y="76217"/>
                  </a:cubicBezTo>
                  <a:cubicBezTo>
                    <a:pt x="296871" y="71583"/>
                    <a:pt x="308610" y="68597"/>
                    <a:pt x="320040" y="64787"/>
                  </a:cubicBezTo>
                  <a:cubicBezTo>
                    <a:pt x="323850" y="63517"/>
                    <a:pt x="327878" y="62773"/>
                    <a:pt x="331470" y="60977"/>
                  </a:cubicBezTo>
                  <a:cubicBezTo>
                    <a:pt x="350302" y="51561"/>
                    <a:pt x="341322" y="55153"/>
                    <a:pt x="358140" y="49547"/>
                  </a:cubicBezTo>
                  <a:cubicBezTo>
                    <a:pt x="368300" y="53357"/>
                    <a:pt x="378249" y="57786"/>
                    <a:pt x="388620" y="60977"/>
                  </a:cubicBezTo>
                  <a:cubicBezTo>
                    <a:pt x="394809" y="62881"/>
                    <a:pt x="401254" y="63912"/>
                    <a:pt x="407670" y="64787"/>
                  </a:cubicBezTo>
                  <a:cubicBezTo>
                    <a:pt x="429210" y="67724"/>
                    <a:pt x="450850" y="69867"/>
                    <a:pt x="472440" y="72407"/>
                  </a:cubicBezTo>
                  <a:cubicBezTo>
                    <a:pt x="491490" y="69867"/>
                    <a:pt x="511246" y="70519"/>
                    <a:pt x="529590" y="64787"/>
                  </a:cubicBezTo>
                  <a:cubicBezTo>
                    <a:pt x="533423" y="63589"/>
                    <a:pt x="532702" y="57312"/>
                    <a:pt x="533400" y="53357"/>
                  </a:cubicBezTo>
                  <a:cubicBezTo>
                    <a:pt x="543257" y="-2497"/>
                    <a:pt x="558715" y="17"/>
                    <a:pt x="533400" y="17"/>
                  </a:cubicBezTo>
                </a:path>
              </a:pathLst>
            </a:cu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53</xdr:col>
      <xdr:colOff>112593</xdr:colOff>
      <xdr:row>8</xdr:row>
      <xdr:rowOff>349250</xdr:rowOff>
    </xdr:from>
    <xdr:to>
      <xdr:col>55</xdr:col>
      <xdr:colOff>73025</xdr:colOff>
      <xdr:row>8</xdr:row>
      <xdr:rowOff>354378</xdr:rowOff>
    </xdr:to>
    <xdr:cxnSp macro="">
      <xdr:nvCxnSpPr>
        <xdr:cNvPr id="391" name="Straight Arrow Connector 390">
          <a:extLst>
            <a:ext uri="{FF2B5EF4-FFF2-40B4-BE49-F238E27FC236}">
              <a16:creationId xmlns:a16="http://schemas.microsoft.com/office/drawing/2014/main" id="{C7EABCA5-4789-4841-A185-1734EF9646E4}"/>
            </a:ext>
          </a:extLst>
        </xdr:cNvPr>
        <xdr:cNvCxnSpPr/>
      </xdr:nvCxnSpPr>
      <xdr:spPr>
        <a:xfrm flipH="1">
          <a:off x="29192418" y="3249612"/>
          <a:ext cx="1489194" cy="366"/>
        </a:xfrm>
        <a:prstGeom prst="straightConnector1">
          <a:avLst/>
        </a:prstGeom>
        <a:noFill/>
        <a:ln w="76200" cap="flat" cmpd="sng" algn="ctr">
          <a:solidFill>
            <a:srgbClr val="66FF66"/>
          </a:solidFill>
          <a:prstDash val="solid"/>
          <a:tailEnd type="triangle"/>
        </a:ln>
        <a:effectLst/>
      </xdr:spPr>
    </xdr:cxnSp>
    <xdr:clientData/>
  </xdr:twoCellAnchor>
  <xdr:twoCellAnchor>
    <xdr:from>
      <xdr:col>48</xdr:col>
      <xdr:colOff>405764</xdr:colOff>
      <xdr:row>102</xdr:row>
      <xdr:rowOff>152011</xdr:rowOff>
    </xdr:from>
    <xdr:to>
      <xdr:col>49</xdr:col>
      <xdr:colOff>526814</xdr:colOff>
      <xdr:row>107</xdr:row>
      <xdr:rowOff>100013</xdr:rowOff>
    </xdr:to>
    <xdr:cxnSp macro="">
      <xdr:nvCxnSpPr>
        <xdr:cNvPr id="392" name="Elbow Connector 678">
          <a:extLst>
            <a:ext uri="{FF2B5EF4-FFF2-40B4-BE49-F238E27FC236}">
              <a16:creationId xmlns:a16="http://schemas.microsoft.com/office/drawing/2014/main" id="{2F8E06C6-7134-452F-B368-814709328B1D}"/>
            </a:ext>
          </a:extLst>
        </xdr:cNvPr>
        <xdr:cNvCxnSpPr>
          <a:stCxn id="388" idx="0"/>
          <a:endCxn id="384" idx="0"/>
        </xdr:cNvCxnSpPr>
      </xdr:nvCxnSpPr>
      <xdr:spPr>
        <a:xfrm rot="5400000">
          <a:off x="25831169" y="25432943"/>
          <a:ext cx="1095764" cy="787800"/>
        </a:xfrm>
        <a:prstGeom prst="bentConnector3">
          <a:avLst>
            <a:gd name="adj1" fmla="val 50000"/>
          </a:avLst>
        </a:prstGeom>
        <a:ln w="76200">
          <a:solidFill>
            <a:srgbClr val="FF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614878</xdr:colOff>
      <xdr:row>6</xdr:row>
      <xdr:rowOff>304800</xdr:rowOff>
    </xdr:from>
    <xdr:to>
      <xdr:col>62</xdr:col>
      <xdr:colOff>714375</xdr:colOff>
      <xdr:row>6</xdr:row>
      <xdr:rowOff>323898</xdr:rowOff>
    </xdr:to>
    <xdr:cxnSp macro="">
      <xdr:nvCxnSpPr>
        <xdr:cNvPr id="393" name="Straight Arrow Connector 392">
          <a:extLst>
            <a:ext uri="{FF2B5EF4-FFF2-40B4-BE49-F238E27FC236}">
              <a16:creationId xmlns:a16="http://schemas.microsoft.com/office/drawing/2014/main" id="{851DE23C-1EE1-4957-811E-E8F6D9FD62E5}"/>
            </a:ext>
          </a:extLst>
        </xdr:cNvPr>
        <xdr:cNvCxnSpPr/>
      </xdr:nvCxnSpPr>
      <xdr:spPr>
        <a:xfrm flipH="1">
          <a:off x="34690565" y="1905000"/>
          <a:ext cx="1561585" cy="19098"/>
        </a:xfrm>
        <a:prstGeom prst="straightConnector1">
          <a:avLst/>
        </a:prstGeom>
        <a:noFill/>
        <a:ln w="76200" cap="flat" cmpd="sng" algn="ctr">
          <a:solidFill>
            <a:srgbClr val="FF00FF"/>
          </a:solidFill>
          <a:prstDash val="solid"/>
          <a:tailEnd type="triangle"/>
        </a:ln>
        <a:effectLst/>
      </xdr:spPr>
    </xdr:cxnSp>
    <xdr:clientData/>
  </xdr:twoCellAnchor>
  <xdr:twoCellAnchor>
    <xdr:from>
      <xdr:col>61</xdr:col>
      <xdr:colOff>597416</xdr:colOff>
      <xdr:row>8</xdr:row>
      <xdr:rowOff>333374</xdr:rowOff>
    </xdr:from>
    <xdr:to>
      <xdr:col>64</xdr:col>
      <xdr:colOff>85724</xdr:colOff>
      <xdr:row>8</xdr:row>
      <xdr:rowOff>355306</xdr:rowOff>
    </xdr:to>
    <xdr:cxnSp macro="">
      <xdr:nvCxnSpPr>
        <xdr:cNvPr id="394" name="Straight Arrow Connector 393">
          <a:extLst>
            <a:ext uri="{FF2B5EF4-FFF2-40B4-BE49-F238E27FC236}">
              <a16:creationId xmlns:a16="http://schemas.microsoft.com/office/drawing/2014/main" id="{6E0AD702-FA5F-4127-88E5-E191F4968E78}"/>
            </a:ext>
          </a:extLst>
        </xdr:cNvPr>
        <xdr:cNvCxnSpPr/>
      </xdr:nvCxnSpPr>
      <xdr:spPr>
        <a:xfrm flipH="1">
          <a:off x="35406528" y="3228974"/>
          <a:ext cx="1598096" cy="26694"/>
        </a:xfrm>
        <a:prstGeom prst="straightConnector1">
          <a:avLst/>
        </a:prstGeom>
        <a:noFill/>
        <a:ln w="76200" cap="flat" cmpd="sng" algn="ctr">
          <a:solidFill>
            <a:srgbClr val="FF00FF"/>
          </a:solidFill>
          <a:prstDash val="dash"/>
          <a:tailEnd type="triangle"/>
        </a:ln>
        <a:effectLst/>
      </xdr:spPr>
    </xdr:cxnSp>
    <xdr:clientData/>
  </xdr:twoCellAnchor>
  <xdr:twoCellAnchor>
    <xdr:from>
      <xdr:col>95</xdr:col>
      <xdr:colOff>629577</xdr:colOff>
      <xdr:row>58</xdr:row>
      <xdr:rowOff>17145</xdr:rowOff>
    </xdr:from>
    <xdr:to>
      <xdr:col>96</xdr:col>
      <xdr:colOff>607728</xdr:colOff>
      <xdr:row>62</xdr:row>
      <xdr:rowOff>94296</xdr:rowOff>
    </xdr:to>
    <xdr:sp macro="" textlink="">
      <xdr:nvSpPr>
        <xdr:cNvPr id="395" name="Right Arrow 1">
          <a:extLst>
            <a:ext uri="{FF2B5EF4-FFF2-40B4-BE49-F238E27FC236}">
              <a16:creationId xmlns:a16="http://schemas.microsoft.com/office/drawing/2014/main" id="{3195DC7C-123B-4D05-93B1-3D196DE0426C}"/>
            </a:ext>
          </a:extLst>
        </xdr:cNvPr>
        <xdr:cNvSpPr/>
      </xdr:nvSpPr>
      <xdr:spPr>
        <a:xfrm rot="16200000">
          <a:off x="18010827" y="14630370"/>
          <a:ext cx="839151" cy="625851"/>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p>
      </xdr:txBody>
    </xdr:sp>
    <xdr:clientData/>
  </xdr:twoCellAnchor>
  <xdr:twoCellAnchor>
    <xdr:from>
      <xdr:col>78</xdr:col>
      <xdr:colOff>249555</xdr:colOff>
      <xdr:row>38</xdr:row>
      <xdr:rowOff>152400</xdr:rowOff>
    </xdr:from>
    <xdr:to>
      <xdr:col>79</xdr:col>
      <xdr:colOff>200103</xdr:colOff>
      <xdr:row>43</xdr:row>
      <xdr:rowOff>93540</xdr:rowOff>
    </xdr:to>
    <xdr:sp macro="" textlink="">
      <xdr:nvSpPr>
        <xdr:cNvPr id="396" name="Down Arrow 5">
          <a:extLst>
            <a:ext uri="{FF2B5EF4-FFF2-40B4-BE49-F238E27FC236}">
              <a16:creationId xmlns:a16="http://schemas.microsoft.com/office/drawing/2014/main" id="{DB12526E-5F78-48E1-BAC1-0406E0FA0AEE}"/>
            </a:ext>
          </a:extLst>
        </xdr:cNvPr>
        <xdr:cNvSpPr/>
      </xdr:nvSpPr>
      <xdr:spPr>
        <a:xfrm>
          <a:off x="6726555" y="10848975"/>
          <a:ext cx="598248" cy="893640"/>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86</xdr:col>
      <xdr:colOff>588646</xdr:colOff>
      <xdr:row>16</xdr:row>
      <xdr:rowOff>76198</xdr:rowOff>
    </xdr:from>
    <xdr:to>
      <xdr:col>87</xdr:col>
      <xdr:colOff>464900</xdr:colOff>
      <xdr:row>22</xdr:row>
      <xdr:rowOff>148783</xdr:rowOff>
    </xdr:to>
    <xdr:sp macro="" textlink="">
      <xdr:nvSpPr>
        <xdr:cNvPr id="397" name="Down Arrow 6">
          <a:extLst>
            <a:ext uri="{FF2B5EF4-FFF2-40B4-BE49-F238E27FC236}">
              <a16:creationId xmlns:a16="http://schemas.microsoft.com/office/drawing/2014/main" id="{5D37793A-E3A0-42F4-AF93-06C539CCDF5F}"/>
            </a:ext>
          </a:extLst>
        </xdr:cNvPr>
        <xdr:cNvSpPr/>
      </xdr:nvSpPr>
      <xdr:spPr>
        <a:xfrm rot="10800000">
          <a:off x="12247246" y="6581773"/>
          <a:ext cx="523954" cy="1220347"/>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71</xdr:col>
      <xdr:colOff>520906</xdr:colOff>
      <xdr:row>8</xdr:row>
      <xdr:rowOff>145844</xdr:rowOff>
    </xdr:from>
    <xdr:to>
      <xdr:col>73</xdr:col>
      <xdr:colOff>167602</xdr:colOff>
      <xdr:row>8</xdr:row>
      <xdr:rowOff>544791</xdr:rowOff>
    </xdr:to>
    <xdr:sp macro="" textlink="">
      <xdr:nvSpPr>
        <xdr:cNvPr id="398" name="Right Arrow 7">
          <a:extLst>
            <a:ext uri="{FF2B5EF4-FFF2-40B4-BE49-F238E27FC236}">
              <a16:creationId xmlns:a16="http://schemas.microsoft.com/office/drawing/2014/main" id="{4B4FEA12-D464-4874-9609-CBAE940EC619}"/>
            </a:ext>
          </a:extLst>
        </xdr:cNvPr>
        <xdr:cNvSpPr/>
      </xdr:nvSpPr>
      <xdr:spPr>
        <a:xfrm rot="10800000">
          <a:off x="2468768" y="4398756"/>
          <a:ext cx="942096" cy="394185"/>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91</xdr:col>
      <xdr:colOff>191426</xdr:colOff>
      <xdr:row>27</xdr:row>
      <xdr:rowOff>112396</xdr:rowOff>
    </xdr:from>
    <xdr:to>
      <xdr:col>92</xdr:col>
      <xdr:colOff>160053</xdr:colOff>
      <xdr:row>31</xdr:row>
      <xdr:rowOff>189547</xdr:rowOff>
    </xdr:to>
    <xdr:sp macro="" textlink="">
      <xdr:nvSpPr>
        <xdr:cNvPr id="399" name="Right Arrow 8">
          <a:extLst>
            <a:ext uri="{FF2B5EF4-FFF2-40B4-BE49-F238E27FC236}">
              <a16:creationId xmlns:a16="http://schemas.microsoft.com/office/drawing/2014/main" id="{5F5B5264-8F05-4FAA-8E55-6FB1C95929FA}"/>
            </a:ext>
          </a:extLst>
        </xdr:cNvPr>
        <xdr:cNvSpPr/>
      </xdr:nvSpPr>
      <xdr:spPr>
        <a:xfrm rot="16200000">
          <a:off x="14977114" y="8824883"/>
          <a:ext cx="839151" cy="616327"/>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p>
      </xdr:txBody>
    </xdr:sp>
    <xdr:clientData/>
  </xdr:twoCellAnchor>
  <xdr:twoCellAnchor>
    <xdr:from>
      <xdr:col>76</xdr:col>
      <xdr:colOff>457765</xdr:colOff>
      <xdr:row>28</xdr:row>
      <xdr:rowOff>120340</xdr:rowOff>
    </xdr:from>
    <xdr:to>
      <xdr:col>79</xdr:col>
      <xdr:colOff>509723</xdr:colOff>
      <xdr:row>32</xdr:row>
      <xdr:rowOff>63506</xdr:rowOff>
    </xdr:to>
    <xdr:sp macro="" textlink="">
      <xdr:nvSpPr>
        <xdr:cNvPr id="400" name="Right Arrow 9">
          <a:extLst>
            <a:ext uri="{FF2B5EF4-FFF2-40B4-BE49-F238E27FC236}">
              <a16:creationId xmlns:a16="http://schemas.microsoft.com/office/drawing/2014/main" id="{5E4E3DF5-3928-4AF7-9331-B2EB2AEC8D27}"/>
            </a:ext>
          </a:extLst>
        </xdr:cNvPr>
        <xdr:cNvSpPr/>
      </xdr:nvSpPr>
      <xdr:spPr>
        <a:xfrm rot="20829725">
          <a:off x="5639365" y="8916677"/>
          <a:ext cx="1999820" cy="705166"/>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80</xdr:col>
      <xdr:colOff>268605</xdr:colOff>
      <xdr:row>31</xdr:row>
      <xdr:rowOff>85724</xdr:rowOff>
    </xdr:from>
    <xdr:to>
      <xdr:col>81</xdr:col>
      <xdr:colOff>152478</xdr:colOff>
      <xdr:row>37</xdr:row>
      <xdr:rowOff>55439</xdr:rowOff>
    </xdr:to>
    <xdr:sp macro="" textlink="">
      <xdr:nvSpPr>
        <xdr:cNvPr id="401" name="Down Arrow 10">
          <a:extLst>
            <a:ext uri="{FF2B5EF4-FFF2-40B4-BE49-F238E27FC236}">
              <a16:creationId xmlns:a16="http://schemas.microsoft.com/office/drawing/2014/main" id="{A061916A-59CA-4A3C-BB7E-D153796703AA}"/>
            </a:ext>
          </a:extLst>
        </xdr:cNvPr>
        <xdr:cNvSpPr/>
      </xdr:nvSpPr>
      <xdr:spPr>
        <a:xfrm>
          <a:off x="8041005" y="9448799"/>
          <a:ext cx="531573" cy="1112715"/>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89</xdr:col>
      <xdr:colOff>26671</xdr:colOff>
      <xdr:row>10</xdr:row>
      <xdr:rowOff>38100</xdr:rowOff>
    </xdr:from>
    <xdr:to>
      <xdr:col>89</xdr:col>
      <xdr:colOff>569675</xdr:colOff>
      <xdr:row>14</xdr:row>
      <xdr:rowOff>9524</xdr:rowOff>
    </xdr:to>
    <xdr:sp macro="" textlink="">
      <xdr:nvSpPr>
        <xdr:cNvPr id="402" name="Down Arrow 11">
          <a:extLst>
            <a:ext uri="{FF2B5EF4-FFF2-40B4-BE49-F238E27FC236}">
              <a16:creationId xmlns:a16="http://schemas.microsoft.com/office/drawing/2014/main" id="{79C8F006-E42C-4DC3-A5B2-FC4D413F7924}"/>
            </a:ext>
          </a:extLst>
        </xdr:cNvPr>
        <xdr:cNvSpPr/>
      </xdr:nvSpPr>
      <xdr:spPr>
        <a:xfrm rot="10800000">
          <a:off x="13628371" y="5400675"/>
          <a:ext cx="543004" cy="733424"/>
        </a:xfrm>
        <a:prstGeom prst="downArrow">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71</xdr:col>
      <xdr:colOff>402054</xdr:colOff>
      <xdr:row>35</xdr:row>
      <xdr:rowOff>68021</xdr:rowOff>
    </xdr:from>
    <xdr:to>
      <xdr:col>73</xdr:col>
      <xdr:colOff>326157</xdr:colOff>
      <xdr:row>38</xdr:row>
      <xdr:rowOff>87388</xdr:rowOff>
    </xdr:to>
    <xdr:sp macro="" textlink="">
      <xdr:nvSpPr>
        <xdr:cNvPr id="403" name="Right Arrow 12">
          <a:extLst>
            <a:ext uri="{FF2B5EF4-FFF2-40B4-BE49-F238E27FC236}">
              <a16:creationId xmlns:a16="http://schemas.microsoft.com/office/drawing/2014/main" id="{12F84883-2A8B-4843-9797-56E86E775CC5}"/>
            </a:ext>
          </a:extLst>
        </xdr:cNvPr>
        <xdr:cNvSpPr/>
      </xdr:nvSpPr>
      <xdr:spPr>
        <a:xfrm rot="20948562">
          <a:off x="2345154" y="10193096"/>
          <a:ext cx="1219503" cy="590867"/>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86</xdr:col>
      <xdr:colOff>380369</xdr:colOff>
      <xdr:row>13</xdr:row>
      <xdr:rowOff>17146</xdr:rowOff>
    </xdr:from>
    <xdr:to>
      <xdr:col>90</xdr:col>
      <xdr:colOff>140970</xdr:colOff>
      <xdr:row>16</xdr:row>
      <xdr:rowOff>65017</xdr:rowOff>
    </xdr:to>
    <xdr:sp macro="" textlink="">
      <xdr:nvSpPr>
        <xdr:cNvPr id="404" name="Rounded Rectangle 13">
          <a:extLst>
            <a:ext uri="{FF2B5EF4-FFF2-40B4-BE49-F238E27FC236}">
              <a16:creationId xmlns:a16="http://schemas.microsoft.com/office/drawing/2014/main" id="{6B4D5FAB-F87D-4731-A3F8-106496B25CA0}"/>
            </a:ext>
          </a:extLst>
        </xdr:cNvPr>
        <xdr:cNvSpPr/>
      </xdr:nvSpPr>
      <xdr:spPr>
        <a:xfrm>
          <a:off x="12038969" y="5951221"/>
          <a:ext cx="2351401" cy="619371"/>
        </a:xfrm>
        <a:prstGeom prst="round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Flue Gas</a:t>
          </a:r>
        </a:p>
      </xdr:txBody>
    </xdr:sp>
    <xdr:clientData/>
  </xdr:twoCellAnchor>
  <xdr:twoCellAnchor>
    <xdr:from>
      <xdr:col>77</xdr:col>
      <xdr:colOff>542607</xdr:colOff>
      <xdr:row>37</xdr:row>
      <xdr:rowOff>55245</xdr:rowOff>
    </xdr:from>
    <xdr:to>
      <xdr:col>81</xdr:col>
      <xdr:colOff>476250</xdr:colOff>
      <xdr:row>40</xdr:row>
      <xdr:rowOff>55245</xdr:rowOff>
    </xdr:to>
    <xdr:sp macro="" textlink="">
      <xdr:nvSpPr>
        <xdr:cNvPr id="405" name="Rounded Rectangle 14">
          <a:extLst>
            <a:ext uri="{FF2B5EF4-FFF2-40B4-BE49-F238E27FC236}">
              <a16:creationId xmlns:a16="http://schemas.microsoft.com/office/drawing/2014/main" id="{423D0F85-A2FF-4C3C-9BF1-8DEFC560B1E7}"/>
            </a:ext>
          </a:extLst>
        </xdr:cNvPr>
        <xdr:cNvSpPr/>
      </xdr:nvSpPr>
      <xdr:spPr>
        <a:xfrm>
          <a:off x="6371907" y="10561320"/>
          <a:ext cx="2524443" cy="571500"/>
        </a:xfrm>
        <a:prstGeom prst="roundRect">
          <a:avLst/>
        </a:prstGeom>
        <a:solidFill>
          <a:schemeClr val="bg2">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Blow Down</a:t>
          </a:r>
        </a:p>
      </xdr:txBody>
    </xdr:sp>
    <xdr:clientData/>
  </xdr:twoCellAnchor>
  <xdr:twoCellAnchor>
    <xdr:from>
      <xdr:col>90</xdr:col>
      <xdr:colOff>160020</xdr:colOff>
      <xdr:row>18</xdr:row>
      <xdr:rowOff>114300</xdr:rowOff>
    </xdr:from>
    <xdr:to>
      <xdr:col>94</xdr:col>
      <xdr:colOff>171450</xdr:colOff>
      <xdr:row>27</xdr:row>
      <xdr:rowOff>114301</xdr:rowOff>
    </xdr:to>
    <xdr:sp macro="" textlink="">
      <xdr:nvSpPr>
        <xdr:cNvPr id="406" name="Rounded Rectangle 15">
          <a:extLst>
            <a:ext uri="{FF2B5EF4-FFF2-40B4-BE49-F238E27FC236}">
              <a16:creationId xmlns:a16="http://schemas.microsoft.com/office/drawing/2014/main" id="{44E8C9A0-B5A0-44D6-94DC-F97FAE136DA3}"/>
            </a:ext>
          </a:extLst>
        </xdr:cNvPr>
        <xdr:cNvSpPr/>
      </xdr:nvSpPr>
      <xdr:spPr>
        <a:xfrm>
          <a:off x="14409420" y="7000875"/>
          <a:ext cx="2602230" cy="1714501"/>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Feed Water Pumps</a:t>
          </a:r>
        </a:p>
      </xdr:txBody>
    </xdr:sp>
    <xdr:clientData/>
  </xdr:twoCellAnchor>
  <xdr:twoCellAnchor>
    <xdr:from>
      <xdr:col>94</xdr:col>
      <xdr:colOff>171451</xdr:colOff>
      <xdr:row>23</xdr:row>
      <xdr:rowOff>19051</xdr:rowOff>
    </xdr:from>
    <xdr:to>
      <xdr:col>95</xdr:col>
      <xdr:colOff>285752</xdr:colOff>
      <xdr:row>38</xdr:row>
      <xdr:rowOff>76201</xdr:rowOff>
    </xdr:to>
    <xdr:cxnSp macro="">
      <xdr:nvCxnSpPr>
        <xdr:cNvPr id="407" name="Elbow Connector 16">
          <a:extLst>
            <a:ext uri="{FF2B5EF4-FFF2-40B4-BE49-F238E27FC236}">
              <a16:creationId xmlns:a16="http://schemas.microsoft.com/office/drawing/2014/main" id="{06B103F9-A6F2-4134-9989-27BF7B70CB82}"/>
            </a:ext>
          </a:extLst>
        </xdr:cNvPr>
        <xdr:cNvCxnSpPr>
          <a:stCxn id="425" idx="2"/>
          <a:endCxn id="406" idx="3"/>
        </xdr:cNvCxnSpPr>
      </xdr:nvCxnSpPr>
      <xdr:spPr>
        <a:xfrm rot="10800000">
          <a:off x="17011651" y="7858126"/>
          <a:ext cx="762001" cy="2914650"/>
        </a:xfrm>
        <a:prstGeom prst="bentConnector3">
          <a:avLst>
            <a:gd name="adj1" fmla="val 50000"/>
          </a:avLst>
        </a:prstGeom>
        <a:noFill/>
        <a:ln w="76200" cap="flat" cmpd="sng" algn="ctr">
          <a:solidFill>
            <a:srgbClr val="6699FF"/>
          </a:solidFill>
          <a:prstDash val="solid"/>
          <a:tailEnd type="triangle"/>
        </a:ln>
        <a:effectLst/>
      </xdr:spPr>
    </xdr:cxnSp>
    <xdr:clientData/>
  </xdr:twoCellAnchor>
  <xdr:twoCellAnchor>
    <xdr:from>
      <xdr:col>79</xdr:col>
      <xdr:colOff>464819</xdr:colOff>
      <xdr:row>19</xdr:row>
      <xdr:rowOff>9524</xdr:rowOff>
    </xdr:from>
    <xdr:to>
      <xdr:col>89</xdr:col>
      <xdr:colOff>57150</xdr:colOff>
      <xdr:row>34</xdr:row>
      <xdr:rowOff>123824</xdr:rowOff>
    </xdr:to>
    <xdr:sp macro="" textlink="">
      <xdr:nvSpPr>
        <xdr:cNvPr id="408" name="Rounded Rectangle 17">
          <a:extLst>
            <a:ext uri="{FF2B5EF4-FFF2-40B4-BE49-F238E27FC236}">
              <a16:creationId xmlns:a16="http://schemas.microsoft.com/office/drawing/2014/main" id="{ACE0A544-75C1-42A9-A423-587FFA659679}"/>
            </a:ext>
          </a:extLst>
        </xdr:cNvPr>
        <xdr:cNvSpPr/>
      </xdr:nvSpPr>
      <xdr:spPr>
        <a:xfrm>
          <a:off x="7589519" y="7086599"/>
          <a:ext cx="6069331" cy="2971800"/>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 </a:t>
          </a:r>
          <a:r>
            <a:rPr lang="en-US" sz="4000" b="1" u="sng">
              <a:solidFill>
                <a:sysClr val="windowText" lastClr="000000"/>
              </a:solidFill>
            </a:rPr>
            <a:t>BOILERS:</a:t>
          </a:r>
        </a:p>
        <a:p>
          <a:pPr algn="ctr"/>
          <a:r>
            <a:rPr lang="en-US" sz="3200" b="1">
              <a:solidFill>
                <a:sysClr val="windowText" lastClr="000000"/>
              </a:solidFill>
            </a:rPr>
            <a:t>Building</a:t>
          </a:r>
          <a:r>
            <a:rPr lang="en-US" sz="3200" b="1" baseline="0">
              <a:solidFill>
                <a:sysClr val="windowText" lastClr="000000"/>
              </a:solidFill>
            </a:rPr>
            <a:t> Heating</a:t>
          </a:r>
        </a:p>
        <a:p>
          <a:pPr algn="ctr"/>
          <a:r>
            <a:rPr lang="en-US" sz="3200" b="1" baseline="0">
              <a:solidFill>
                <a:sysClr val="windowText" lastClr="000000"/>
              </a:solidFill>
            </a:rPr>
            <a:t>Process Heating</a:t>
          </a:r>
        </a:p>
        <a:p>
          <a:pPr algn="ctr"/>
          <a:r>
            <a:rPr lang="en-US" sz="3200" b="1" baseline="0">
              <a:solidFill>
                <a:sysClr val="windowText" lastClr="000000"/>
              </a:solidFill>
            </a:rPr>
            <a:t>Test Lab Chiller Loading</a:t>
          </a:r>
          <a:endParaRPr lang="en-US" sz="3200" b="1">
            <a:solidFill>
              <a:sysClr val="windowText" lastClr="000000"/>
            </a:solidFill>
          </a:endParaRPr>
        </a:p>
      </xdr:txBody>
    </xdr:sp>
    <xdr:clientData/>
  </xdr:twoCellAnchor>
  <xdr:twoCellAnchor>
    <xdr:from>
      <xdr:col>69</xdr:col>
      <xdr:colOff>229553</xdr:colOff>
      <xdr:row>35</xdr:row>
      <xdr:rowOff>140969</xdr:rowOff>
    </xdr:from>
    <xdr:to>
      <xdr:col>72</xdr:col>
      <xdr:colOff>334327</xdr:colOff>
      <xdr:row>39</xdr:row>
      <xdr:rowOff>160973</xdr:rowOff>
    </xdr:to>
    <xdr:sp macro="" textlink="">
      <xdr:nvSpPr>
        <xdr:cNvPr id="409" name="Rounded Rectangle 18">
          <a:extLst>
            <a:ext uri="{FF2B5EF4-FFF2-40B4-BE49-F238E27FC236}">
              <a16:creationId xmlns:a16="http://schemas.microsoft.com/office/drawing/2014/main" id="{AB75B211-1EAC-4961-AF7B-9D0F2C332EB2}"/>
            </a:ext>
          </a:extLst>
        </xdr:cNvPr>
        <xdr:cNvSpPr/>
      </xdr:nvSpPr>
      <xdr:spPr>
        <a:xfrm>
          <a:off x="877253" y="10266044"/>
          <a:ext cx="2047874" cy="782004"/>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Natural Gas</a:t>
          </a:r>
        </a:p>
      </xdr:txBody>
    </xdr:sp>
    <xdr:clientData/>
  </xdr:twoCellAnchor>
  <xdr:twoCellAnchor>
    <xdr:from>
      <xdr:col>96</xdr:col>
      <xdr:colOff>86677</xdr:colOff>
      <xdr:row>17</xdr:row>
      <xdr:rowOff>-1</xdr:rowOff>
    </xdr:from>
    <xdr:to>
      <xdr:col>99</xdr:col>
      <xdr:colOff>504825</xdr:colOff>
      <xdr:row>23</xdr:row>
      <xdr:rowOff>125726</xdr:rowOff>
    </xdr:to>
    <xdr:sp macro="" textlink="">
      <xdr:nvSpPr>
        <xdr:cNvPr id="410" name="Rounded Rectangle 20">
          <a:extLst>
            <a:ext uri="{FF2B5EF4-FFF2-40B4-BE49-F238E27FC236}">
              <a16:creationId xmlns:a16="http://schemas.microsoft.com/office/drawing/2014/main" id="{9E801A86-CC9A-4296-8075-DA49487A8976}"/>
            </a:ext>
          </a:extLst>
        </xdr:cNvPr>
        <xdr:cNvSpPr/>
      </xdr:nvSpPr>
      <xdr:spPr>
        <a:xfrm>
          <a:off x="18222277" y="6696074"/>
          <a:ext cx="2361248" cy="1268727"/>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City</a:t>
          </a:r>
          <a:r>
            <a:rPr lang="en-US" sz="2800" b="1" baseline="0">
              <a:solidFill>
                <a:sysClr val="windowText" lastClr="000000"/>
              </a:solidFill>
            </a:rPr>
            <a:t> </a:t>
          </a:r>
          <a:r>
            <a:rPr lang="en-US" sz="2800" b="1">
              <a:solidFill>
                <a:sysClr val="windowText" lastClr="000000"/>
              </a:solidFill>
            </a:rPr>
            <a:t>Water - Makeup</a:t>
          </a:r>
        </a:p>
      </xdr:txBody>
    </xdr:sp>
    <xdr:clientData/>
  </xdr:twoCellAnchor>
  <xdr:twoCellAnchor>
    <xdr:from>
      <xdr:col>81</xdr:col>
      <xdr:colOff>366713</xdr:colOff>
      <xdr:row>34</xdr:row>
      <xdr:rowOff>123824</xdr:rowOff>
    </xdr:from>
    <xdr:to>
      <xdr:col>84</xdr:col>
      <xdr:colOff>260986</xdr:colOff>
      <xdr:row>67</xdr:row>
      <xdr:rowOff>95249</xdr:rowOff>
    </xdr:to>
    <xdr:cxnSp macro="">
      <xdr:nvCxnSpPr>
        <xdr:cNvPr id="411" name="Elbow Connector 21">
          <a:extLst>
            <a:ext uri="{FF2B5EF4-FFF2-40B4-BE49-F238E27FC236}">
              <a16:creationId xmlns:a16="http://schemas.microsoft.com/office/drawing/2014/main" id="{13E3DF7E-99D3-44C4-8B63-792167B9DB39}"/>
            </a:ext>
          </a:extLst>
        </xdr:cNvPr>
        <xdr:cNvCxnSpPr>
          <a:cxnSpLocks/>
          <a:stCxn id="408" idx="2"/>
          <a:endCxn id="424" idx="0"/>
        </xdr:cNvCxnSpPr>
      </xdr:nvCxnSpPr>
      <xdr:spPr>
        <a:xfrm rot="5400000">
          <a:off x="6571774" y="12278200"/>
          <a:ext cx="6276975" cy="1837373"/>
        </a:xfrm>
        <a:prstGeom prst="bentConnector3">
          <a:avLst>
            <a:gd name="adj1" fmla="val 50000"/>
          </a:avLst>
        </a:prstGeom>
        <a:noFill/>
        <a:ln w="152400" cap="flat" cmpd="sng" algn="ctr">
          <a:solidFill>
            <a:srgbClr val="FF0000"/>
          </a:solidFill>
          <a:prstDash val="solid"/>
          <a:tailEnd type="triangle"/>
        </a:ln>
        <a:effectLst/>
      </xdr:spPr>
    </xdr:cxnSp>
    <xdr:clientData/>
  </xdr:twoCellAnchor>
  <xdr:twoCellAnchor>
    <xdr:from>
      <xdr:col>77</xdr:col>
      <xdr:colOff>392430</xdr:colOff>
      <xdr:row>102</xdr:row>
      <xdr:rowOff>65723</xdr:rowOff>
    </xdr:from>
    <xdr:to>
      <xdr:col>88</xdr:col>
      <xdr:colOff>550548</xdr:colOff>
      <xdr:row>108</xdr:row>
      <xdr:rowOff>169861</xdr:rowOff>
    </xdr:to>
    <xdr:sp macro="" textlink="">
      <xdr:nvSpPr>
        <xdr:cNvPr id="412" name="Rounded Rectangle 23">
          <a:extLst>
            <a:ext uri="{FF2B5EF4-FFF2-40B4-BE49-F238E27FC236}">
              <a16:creationId xmlns:a16="http://schemas.microsoft.com/office/drawing/2014/main" id="{836E9FE2-C868-456C-83F4-96352E8972A2}"/>
            </a:ext>
          </a:extLst>
        </xdr:cNvPr>
        <xdr:cNvSpPr/>
      </xdr:nvSpPr>
      <xdr:spPr>
        <a:xfrm>
          <a:off x="6221730" y="23640098"/>
          <a:ext cx="7282818" cy="1361438"/>
        </a:xfrm>
        <a:prstGeom prst="roundRect">
          <a:avLst/>
        </a:prstGeom>
        <a:solidFill>
          <a:srgbClr val="E6B9B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800" b="1">
              <a:solidFill>
                <a:sysClr val="windowText" lastClr="000000"/>
              </a:solidFill>
            </a:rPr>
            <a:t>Boilers and Hot Water</a:t>
          </a:r>
        </a:p>
      </xdr:txBody>
    </xdr:sp>
    <xdr:clientData/>
  </xdr:twoCellAnchor>
  <xdr:twoCellAnchor>
    <xdr:from>
      <xdr:col>73</xdr:col>
      <xdr:colOff>85247</xdr:colOff>
      <xdr:row>25</xdr:row>
      <xdr:rowOff>133827</xdr:rowOff>
    </xdr:from>
    <xdr:to>
      <xdr:col>74</xdr:col>
      <xdr:colOff>144619</xdr:colOff>
      <xdr:row>30</xdr:row>
      <xdr:rowOff>19709</xdr:rowOff>
    </xdr:to>
    <xdr:sp macro="" textlink="">
      <xdr:nvSpPr>
        <xdr:cNvPr id="413" name="Right Arrow 24">
          <a:extLst>
            <a:ext uri="{FF2B5EF4-FFF2-40B4-BE49-F238E27FC236}">
              <a16:creationId xmlns:a16="http://schemas.microsoft.com/office/drawing/2014/main" id="{4B43729D-E3CB-4535-9CAF-CE09C05F90D8}"/>
            </a:ext>
          </a:extLst>
        </xdr:cNvPr>
        <xdr:cNvSpPr/>
      </xdr:nvSpPr>
      <xdr:spPr>
        <a:xfrm rot="4990070">
          <a:off x="3258092" y="8419557"/>
          <a:ext cx="838382" cy="707072"/>
        </a:xfrm>
        <a:prstGeom prst="rightArrow">
          <a:avLst/>
        </a:prstGeom>
        <a:solidFill>
          <a:srgbClr val="FFDB6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72</xdr:col>
      <xdr:colOff>224758</xdr:colOff>
      <xdr:row>13</xdr:row>
      <xdr:rowOff>85729</xdr:rowOff>
    </xdr:from>
    <xdr:to>
      <xdr:col>73</xdr:col>
      <xdr:colOff>180973</xdr:colOff>
      <xdr:row>19</xdr:row>
      <xdr:rowOff>70493</xdr:rowOff>
    </xdr:to>
    <xdr:sp macro="" textlink="">
      <xdr:nvSpPr>
        <xdr:cNvPr id="414" name="Right Arrow 25">
          <a:extLst>
            <a:ext uri="{FF2B5EF4-FFF2-40B4-BE49-F238E27FC236}">
              <a16:creationId xmlns:a16="http://schemas.microsoft.com/office/drawing/2014/main" id="{3725145E-7F91-4A6C-AF6C-B05BC79B09FE}"/>
            </a:ext>
          </a:extLst>
        </xdr:cNvPr>
        <xdr:cNvSpPr/>
      </xdr:nvSpPr>
      <xdr:spPr>
        <a:xfrm rot="5400000">
          <a:off x="2553634" y="6286490"/>
          <a:ext cx="1132526" cy="599153"/>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p>
      </xdr:txBody>
    </xdr:sp>
    <xdr:clientData/>
  </xdr:twoCellAnchor>
  <xdr:twoCellAnchor>
    <xdr:from>
      <xdr:col>71</xdr:col>
      <xdr:colOff>590550</xdr:colOff>
      <xdr:row>12</xdr:row>
      <xdr:rowOff>130493</xdr:rowOff>
    </xdr:from>
    <xdr:to>
      <xdr:col>75</xdr:col>
      <xdr:colOff>161616</xdr:colOff>
      <xdr:row>16</xdr:row>
      <xdr:rowOff>26673</xdr:rowOff>
    </xdr:to>
    <xdr:sp macro="" textlink="">
      <xdr:nvSpPr>
        <xdr:cNvPr id="415" name="Rounded Rectangle 26">
          <a:extLst>
            <a:ext uri="{FF2B5EF4-FFF2-40B4-BE49-F238E27FC236}">
              <a16:creationId xmlns:a16="http://schemas.microsoft.com/office/drawing/2014/main" id="{4F1D59E8-09C7-42DF-8D65-C4E39D140CB3}"/>
            </a:ext>
          </a:extLst>
        </xdr:cNvPr>
        <xdr:cNvSpPr/>
      </xdr:nvSpPr>
      <xdr:spPr>
        <a:xfrm>
          <a:off x="2533650" y="5878830"/>
          <a:ext cx="2161866" cy="653418"/>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68</xdr:col>
      <xdr:colOff>180975</xdr:colOff>
      <xdr:row>19</xdr:row>
      <xdr:rowOff>104774</xdr:rowOff>
    </xdr:from>
    <xdr:to>
      <xdr:col>74</xdr:col>
      <xdr:colOff>95250</xdr:colOff>
      <xdr:row>26</xdr:row>
      <xdr:rowOff>57151</xdr:rowOff>
    </xdr:to>
    <xdr:sp macro="" textlink="">
      <xdr:nvSpPr>
        <xdr:cNvPr id="416" name="Rounded Rectangle 27">
          <a:extLst>
            <a:ext uri="{FF2B5EF4-FFF2-40B4-BE49-F238E27FC236}">
              <a16:creationId xmlns:a16="http://schemas.microsoft.com/office/drawing/2014/main" id="{F6546DA3-E1A9-4875-8C98-38EA88E9B65A}"/>
            </a:ext>
          </a:extLst>
        </xdr:cNvPr>
        <xdr:cNvSpPr/>
      </xdr:nvSpPr>
      <xdr:spPr>
        <a:xfrm>
          <a:off x="180975" y="7181849"/>
          <a:ext cx="3800475" cy="1285877"/>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Combustion Air Supply Fan Motors</a:t>
          </a:r>
        </a:p>
      </xdr:txBody>
    </xdr:sp>
    <xdr:clientData/>
  </xdr:twoCellAnchor>
  <xdr:twoCellAnchor>
    <xdr:from>
      <xdr:col>73</xdr:col>
      <xdr:colOff>293370</xdr:colOff>
      <xdr:row>29</xdr:row>
      <xdr:rowOff>188596</xdr:rowOff>
    </xdr:from>
    <xdr:to>
      <xdr:col>77</xdr:col>
      <xdr:colOff>171450</xdr:colOff>
      <xdr:row>37</xdr:row>
      <xdr:rowOff>9524</xdr:rowOff>
    </xdr:to>
    <xdr:sp macro="" textlink="">
      <xdr:nvSpPr>
        <xdr:cNvPr id="417" name="Rounded Rectangle 29">
          <a:extLst>
            <a:ext uri="{FF2B5EF4-FFF2-40B4-BE49-F238E27FC236}">
              <a16:creationId xmlns:a16="http://schemas.microsoft.com/office/drawing/2014/main" id="{7FD3FE30-1C05-49E8-A531-183CA7815FAE}"/>
            </a:ext>
          </a:extLst>
        </xdr:cNvPr>
        <xdr:cNvSpPr/>
      </xdr:nvSpPr>
      <xdr:spPr>
        <a:xfrm>
          <a:off x="3531870" y="9170671"/>
          <a:ext cx="2468880" cy="1344928"/>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Combustion Burners</a:t>
          </a:r>
        </a:p>
      </xdr:txBody>
    </xdr:sp>
    <xdr:clientData/>
  </xdr:twoCellAnchor>
  <xdr:twoCellAnchor>
    <xdr:from>
      <xdr:col>89</xdr:col>
      <xdr:colOff>57150</xdr:colOff>
      <xdr:row>23</xdr:row>
      <xdr:rowOff>19050</xdr:rowOff>
    </xdr:from>
    <xdr:to>
      <xdr:col>90</xdr:col>
      <xdr:colOff>160020</xdr:colOff>
      <xdr:row>26</xdr:row>
      <xdr:rowOff>161923</xdr:rowOff>
    </xdr:to>
    <xdr:cxnSp macro="">
      <xdr:nvCxnSpPr>
        <xdr:cNvPr id="418" name="Elbow Connector 30">
          <a:extLst>
            <a:ext uri="{FF2B5EF4-FFF2-40B4-BE49-F238E27FC236}">
              <a16:creationId xmlns:a16="http://schemas.microsoft.com/office/drawing/2014/main" id="{3D92DDDD-E93E-4929-A50A-ACDAF4DB232E}"/>
            </a:ext>
          </a:extLst>
        </xdr:cNvPr>
        <xdr:cNvCxnSpPr>
          <a:stCxn id="406" idx="1"/>
          <a:endCxn id="408" idx="3"/>
        </xdr:cNvCxnSpPr>
      </xdr:nvCxnSpPr>
      <xdr:spPr>
        <a:xfrm rot="10800000" flipV="1">
          <a:off x="13658850" y="7858125"/>
          <a:ext cx="750570" cy="714373"/>
        </a:xfrm>
        <a:prstGeom prst="bentConnector3">
          <a:avLst>
            <a:gd name="adj1" fmla="val 50000"/>
          </a:avLst>
        </a:prstGeom>
        <a:noFill/>
        <a:ln w="76200" cap="flat" cmpd="sng" algn="ctr">
          <a:solidFill>
            <a:srgbClr val="6699FF"/>
          </a:solidFill>
          <a:prstDash val="solid"/>
          <a:tailEnd type="triangle"/>
        </a:ln>
        <a:effectLst/>
      </xdr:spPr>
    </xdr:cxnSp>
    <xdr:clientData/>
  </xdr:twoCellAnchor>
  <xdr:twoCellAnchor>
    <xdr:from>
      <xdr:col>94</xdr:col>
      <xdr:colOff>377388</xdr:colOff>
      <xdr:row>8</xdr:row>
      <xdr:rowOff>262549</xdr:rowOff>
    </xdr:from>
    <xdr:to>
      <xdr:col>96</xdr:col>
      <xdr:colOff>337820</xdr:colOff>
      <xdr:row>8</xdr:row>
      <xdr:rowOff>267677</xdr:rowOff>
    </xdr:to>
    <xdr:cxnSp macro="">
      <xdr:nvCxnSpPr>
        <xdr:cNvPr id="419" name="Straight Arrow Connector 418">
          <a:extLst>
            <a:ext uri="{FF2B5EF4-FFF2-40B4-BE49-F238E27FC236}">
              <a16:creationId xmlns:a16="http://schemas.microsoft.com/office/drawing/2014/main" id="{0DC9F638-9491-4CC1-8687-1573903A77BF}"/>
            </a:ext>
          </a:extLst>
        </xdr:cNvPr>
        <xdr:cNvCxnSpPr/>
      </xdr:nvCxnSpPr>
      <xdr:spPr>
        <a:xfrm flipH="1">
          <a:off x="17222350" y="4515461"/>
          <a:ext cx="1255832" cy="366"/>
        </a:xfrm>
        <a:prstGeom prst="straightConnector1">
          <a:avLst/>
        </a:prstGeom>
        <a:noFill/>
        <a:ln w="76200" cap="flat" cmpd="sng" algn="ctr">
          <a:solidFill>
            <a:srgbClr val="0000FF"/>
          </a:solidFill>
          <a:prstDash val="solid"/>
          <a:tailEnd type="triangle"/>
        </a:ln>
        <a:effectLst/>
      </xdr:spPr>
    </xdr:cxnSp>
    <xdr:clientData/>
  </xdr:twoCellAnchor>
  <xdr:twoCellAnchor>
    <xdr:from>
      <xdr:col>84</xdr:col>
      <xdr:colOff>359608</xdr:colOff>
      <xdr:row>8</xdr:row>
      <xdr:rowOff>301625</xdr:rowOff>
    </xdr:from>
    <xdr:to>
      <xdr:col>86</xdr:col>
      <xdr:colOff>320040</xdr:colOff>
      <xdr:row>8</xdr:row>
      <xdr:rowOff>306753</xdr:rowOff>
    </xdr:to>
    <xdr:cxnSp macro="">
      <xdr:nvCxnSpPr>
        <xdr:cNvPr id="420" name="Straight Arrow Connector 419">
          <a:extLst>
            <a:ext uri="{FF2B5EF4-FFF2-40B4-BE49-F238E27FC236}">
              <a16:creationId xmlns:a16="http://schemas.microsoft.com/office/drawing/2014/main" id="{1E84FFEB-9B12-441C-B0A3-32E7ADC74110}"/>
            </a:ext>
          </a:extLst>
        </xdr:cNvPr>
        <xdr:cNvCxnSpPr/>
      </xdr:nvCxnSpPr>
      <xdr:spPr>
        <a:xfrm flipH="1">
          <a:off x="10722808" y="4554537"/>
          <a:ext cx="1260594" cy="366"/>
        </a:xfrm>
        <a:prstGeom prst="straightConnector1">
          <a:avLst/>
        </a:prstGeom>
        <a:noFill/>
        <a:ln w="76200" cap="flat" cmpd="sng" algn="ctr">
          <a:solidFill>
            <a:srgbClr val="FF0000"/>
          </a:solidFill>
          <a:prstDash val="solid"/>
          <a:tailEnd type="triangle"/>
        </a:ln>
        <a:effectLst/>
      </xdr:spPr>
    </xdr:cxnSp>
    <xdr:clientData/>
  </xdr:twoCellAnchor>
  <xdr:twoCellAnchor>
    <xdr:from>
      <xdr:col>80</xdr:col>
      <xdr:colOff>355798</xdr:colOff>
      <xdr:row>8</xdr:row>
      <xdr:rowOff>326390</xdr:rowOff>
    </xdr:from>
    <xdr:to>
      <xdr:col>82</xdr:col>
      <xdr:colOff>316230</xdr:colOff>
      <xdr:row>8</xdr:row>
      <xdr:rowOff>331518</xdr:rowOff>
    </xdr:to>
    <xdr:cxnSp macro="">
      <xdr:nvCxnSpPr>
        <xdr:cNvPr id="421" name="Straight Arrow Connector 420">
          <a:extLst>
            <a:ext uri="{FF2B5EF4-FFF2-40B4-BE49-F238E27FC236}">
              <a16:creationId xmlns:a16="http://schemas.microsoft.com/office/drawing/2014/main" id="{844C182B-54F9-4FFD-BB4E-0BD9968E73EB}"/>
            </a:ext>
          </a:extLst>
        </xdr:cNvPr>
        <xdr:cNvCxnSpPr/>
      </xdr:nvCxnSpPr>
      <xdr:spPr>
        <a:xfrm flipH="1">
          <a:off x="8132960" y="4579302"/>
          <a:ext cx="1251070" cy="366"/>
        </a:xfrm>
        <a:prstGeom prst="straightConnector1">
          <a:avLst/>
        </a:prstGeom>
        <a:noFill/>
        <a:ln w="76200" cap="flat" cmpd="sng" algn="ctr">
          <a:solidFill>
            <a:srgbClr val="6699FF"/>
          </a:solidFill>
          <a:prstDash val="solid"/>
          <a:tailEnd type="triangle"/>
        </a:ln>
        <a:effectLst/>
      </xdr:spPr>
    </xdr:cxnSp>
    <xdr:clientData/>
  </xdr:twoCellAnchor>
  <xdr:twoCellAnchor>
    <xdr:from>
      <xdr:col>75</xdr:col>
      <xdr:colOff>455522</xdr:colOff>
      <xdr:row>8</xdr:row>
      <xdr:rowOff>114924</xdr:rowOff>
    </xdr:from>
    <xdr:to>
      <xdr:col>77</xdr:col>
      <xdr:colOff>552449</xdr:colOff>
      <xdr:row>8</xdr:row>
      <xdr:rowOff>552449</xdr:rowOff>
    </xdr:to>
    <xdr:sp macro="" textlink="">
      <xdr:nvSpPr>
        <xdr:cNvPr id="422" name="Right Arrow 35">
          <a:extLst>
            <a:ext uri="{FF2B5EF4-FFF2-40B4-BE49-F238E27FC236}">
              <a16:creationId xmlns:a16="http://schemas.microsoft.com/office/drawing/2014/main" id="{EE5F58CC-B347-4DB3-8463-03A74335934D}"/>
            </a:ext>
          </a:extLst>
        </xdr:cNvPr>
        <xdr:cNvSpPr/>
      </xdr:nvSpPr>
      <xdr:spPr>
        <a:xfrm rot="10800000">
          <a:off x="4989422" y="4363074"/>
          <a:ext cx="1392327" cy="437525"/>
        </a:xfrm>
        <a:prstGeom prst="rightArrow">
          <a:avLst>
            <a:gd name="adj1" fmla="val 36885"/>
            <a:gd name="adj2" fmla="val 45628"/>
          </a:avLst>
        </a:prstGeom>
        <a:solidFill>
          <a:srgbClr val="00B0F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89</xdr:col>
      <xdr:colOff>264041</xdr:colOff>
      <xdr:row>8</xdr:row>
      <xdr:rowOff>342899</xdr:rowOff>
    </xdr:from>
    <xdr:to>
      <xdr:col>91</xdr:col>
      <xdr:colOff>438149</xdr:colOff>
      <xdr:row>8</xdr:row>
      <xdr:rowOff>364831</xdr:rowOff>
    </xdr:to>
    <xdr:cxnSp macro="">
      <xdr:nvCxnSpPr>
        <xdr:cNvPr id="423" name="Straight Arrow Connector 422">
          <a:extLst>
            <a:ext uri="{FF2B5EF4-FFF2-40B4-BE49-F238E27FC236}">
              <a16:creationId xmlns:a16="http://schemas.microsoft.com/office/drawing/2014/main" id="{60428083-2839-4017-BB69-E18B9485FCC8}"/>
            </a:ext>
          </a:extLst>
        </xdr:cNvPr>
        <xdr:cNvCxnSpPr/>
      </xdr:nvCxnSpPr>
      <xdr:spPr>
        <a:xfrm flipH="1">
          <a:off x="13870503" y="4591049"/>
          <a:ext cx="1464746" cy="26694"/>
        </a:xfrm>
        <a:prstGeom prst="straightConnector1">
          <a:avLst/>
        </a:prstGeom>
        <a:noFill/>
        <a:ln w="76200" cap="flat" cmpd="sng" algn="ctr">
          <a:solidFill>
            <a:srgbClr val="FF99CC"/>
          </a:solidFill>
          <a:prstDash val="solid"/>
          <a:tailEnd type="triangle"/>
        </a:ln>
        <a:effectLst/>
      </xdr:spPr>
    </xdr:cxnSp>
    <xdr:clientData/>
  </xdr:twoCellAnchor>
  <xdr:twoCellAnchor>
    <xdr:from>
      <xdr:col>79</xdr:col>
      <xdr:colOff>85725</xdr:colOff>
      <xdr:row>67</xdr:row>
      <xdr:rowOff>95249</xdr:rowOff>
    </xdr:from>
    <xdr:to>
      <xdr:col>84</xdr:col>
      <xdr:colOff>-1</xdr:colOff>
      <xdr:row>77</xdr:row>
      <xdr:rowOff>152399</xdr:rowOff>
    </xdr:to>
    <xdr:sp macro="" textlink="">
      <xdr:nvSpPr>
        <xdr:cNvPr id="424" name="Rounded Rectangle 37">
          <a:extLst>
            <a:ext uri="{FF2B5EF4-FFF2-40B4-BE49-F238E27FC236}">
              <a16:creationId xmlns:a16="http://schemas.microsoft.com/office/drawing/2014/main" id="{0F9C38C5-67DB-47E6-BF95-F87D3B047F62}"/>
            </a:ext>
          </a:extLst>
        </xdr:cNvPr>
        <xdr:cNvSpPr/>
      </xdr:nvSpPr>
      <xdr:spPr>
        <a:xfrm>
          <a:off x="7210425" y="16335374"/>
          <a:ext cx="3152774" cy="2152650"/>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Stea</a:t>
          </a:r>
          <a:r>
            <a:rPr lang="en-US" sz="3200" b="1" baseline="0">
              <a:solidFill>
                <a:sysClr val="windowText" lastClr="000000"/>
              </a:solidFill>
            </a:rPr>
            <a:t>m Hot Water Heaters</a:t>
          </a:r>
          <a:endParaRPr lang="en-US" sz="3200" b="1">
            <a:solidFill>
              <a:sysClr val="windowText" lastClr="000000"/>
            </a:solidFill>
          </a:endParaRPr>
        </a:p>
      </xdr:txBody>
    </xdr:sp>
    <xdr:clientData/>
  </xdr:twoCellAnchor>
  <xdr:twoCellAnchor>
    <xdr:from>
      <xdr:col>95</xdr:col>
      <xdr:colOff>285751</xdr:colOff>
      <xdr:row>32</xdr:row>
      <xdr:rowOff>142876</xdr:rowOff>
    </xdr:from>
    <xdr:to>
      <xdr:col>97</xdr:col>
      <xdr:colOff>371474</xdr:colOff>
      <xdr:row>44</xdr:row>
      <xdr:rowOff>9525</xdr:rowOff>
    </xdr:to>
    <xdr:sp macro="" textlink="">
      <xdr:nvSpPr>
        <xdr:cNvPr id="425" name="Can 38">
          <a:extLst>
            <a:ext uri="{FF2B5EF4-FFF2-40B4-BE49-F238E27FC236}">
              <a16:creationId xmlns:a16="http://schemas.microsoft.com/office/drawing/2014/main" id="{F3DF9079-8FD6-4762-968D-85AF00A6A51E}"/>
            </a:ext>
          </a:extLst>
        </xdr:cNvPr>
        <xdr:cNvSpPr/>
      </xdr:nvSpPr>
      <xdr:spPr>
        <a:xfrm>
          <a:off x="17773651" y="9696451"/>
          <a:ext cx="1381123" cy="2152649"/>
        </a:xfrm>
        <a:prstGeom prst="can">
          <a:avLst/>
        </a:prstGeom>
        <a:solidFill>
          <a:srgbClr val="6699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Feed Water Tank</a:t>
          </a:r>
        </a:p>
      </xdr:txBody>
    </xdr:sp>
    <xdr:clientData/>
  </xdr:twoCellAnchor>
  <xdr:twoCellAnchor>
    <xdr:from>
      <xdr:col>74</xdr:col>
      <xdr:colOff>153017</xdr:colOff>
      <xdr:row>23</xdr:row>
      <xdr:rowOff>75197</xdr:rowOff>
    </xdr:from>
    <xdr:to>
      <xdr:col>74</xdr:col>
      <xdr:colOff>610471</xdr:colOff>
      <xdr:row>29</xdr:row>
      <xdr:rowOff>151852</xdr:rowOff>
    </xdr:to>
    <xdr:sp macro="" textlink="">
      <xdr:nvSpPr>
        <xdr:cNvPr id="426" name="Right Arrow 40">
          <a:extLst>
            <a:ext uri="{FF2B5EF4-FFF2-40B4-BE49-F238E27FC236}">
              <a16:creationId xmlns:a16="http://schemas.microsoft.com/office/drawing/2014/main" id="{34676677-8085-4C5A-8DB4-F1F7E9FA6EAF}"/>
            </a:ext>
          </a:extLst>
        </xdr:cNvPr>
        <xdr:cNvSpPr/>
      </xdr:nvSpPr>
      <xdr:spPr>
        <a:xfrm rot="4784062">
          <a:off x="3658116" y="8295373"/>
          <a:ext cx="1219655" cy="457454"/>
        </a:xfrm>
        <a:prstGeom prst="rightArrow">
          <a:avLst>
            <a:gd name="adj1" fmla="val 36885"/>
            <a:gd name="adj2" fmla="val 45628"/>
          </a:avLst>
        </a:prstGeom>
        <a:solidFill>
          <a:srgbClr val="00B0F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87</xdr:col>
      <xdr:colOff>333374</xdr:colOff>
      <xdr:row>52</xdr:row>
      <xdr:rowOff>104775</xdr:rowOff>
    </xdr:from>
    <xdr:to>
      <xdr:col>92</xdr:col>
      <xdr:colOff>476248</xdr:colOff>
      <xdr:row>59</xdr:row>
      <xdr:rowOff>9525</xdr:rowOff>
    </xdr:to>
    <xdr:sp macro="" textlink="">
      <xdr:nvSpPr>
        <xdr:cNvPr id="427" name="Rounded Rectangle 41">
          <a:extLst>
            <a:ext uri="{FF2B5EF4-FFF2-40B4-BE49-F238E27FC236}">
              <a16:creationId xmlns:a16="http://schemas.microsoft.com/office/drawing/2014/main" id="{CE8E652F-2113-45A7-AFA2-37A0BEDC9ADA}"/>
            </a:ext>
          </a:extLst>
        </xdr:cNvPr>
        <xdr:cNvSpPr/>
      </xdr:nvSpPr>
      <xdr:spPr>
        <a:xfrm>
          <a:off x="12639674" y="13468350"/>
          <a:ext cx="3381374" cy="1238250"/>
        </a:xfrm>
        <a:prstGeom prst="round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ysClr val="windowText" lastClr="000000"/>
              </a:solidFill>
            </a:rPr>
            <a:t>Deaerating Feed Tank</a:t>
          </a:r>
        </a:p>
      </xdr:txBody>
    </xdr:sp>
    <xdr:clientData/>
  </xdr:twoCellAnchor>
  <xdr:twoCellAnchor>
    <xdr:from>
      <xdr:col>92</xdr:col>
      <xdr:colOff>476248</xdr:colOff>
      <xdr:row>38</xdr:row>
      <xdr:rowOff>76201</xdr:rowOff>
    </xdr:from>
    <xdr:to>
      <xdr:col>97</xdr:col>
      <xdr:colOff>371474</xdr:colOff>
      <xdr:row>55</xdr:row>
      <xdr:rowOff>152400</xdr:rowOff>
    </xdr:to>
    <xdr:cxnSp macro="">
      <xdr:nvCxnSpPr>
        <xdr:cNvPr id="428" name="Elbow Connector 43">
          <a:extLst>
            <a:ext uri="{FF2B5EF4-FFF2-40B4-BE49-F238E27FC236}">
              <a16:creationId xmlns:a16="http://schemas.microsoft.com/office/drawing/2014/main" id="{90E44C00-290B-402E-8F6E-5B67C6F3DA37}"/>
            </a:ext>
          </a:extLst>
        </xdr:cNvPr>
        <xdr:cNvCxnSpPr>
          <a:stCxn id="427" idx="3"/>
          <a:endCxn id="425" idx="4"/>
        </xdr:cNvCxnSpPr>
      </xdr:nvCxnSpPr>
      <xdr:spPr>
        <a:xfrm flipV="1">
          <a:off x="16021048" y="10772776"/>
          <a:ext cx="3133726" cy="3314699"/>
        </a:xfrm>
        <a:prstGeom prst="bentConnector3">
          <a:avLst>
            <a:gd name="adj1" fmla="val 123100"/>
          </a:avLst>
        </a:prstGeom>
        <a:noFill/>
        <a:ln w="76200" cap="flat" cmpd="sng" algn="ctr">
          <a:solidFill>
            <a:srgbClr val="6699FF"/>
          </a:solidFill>
          <a:prstDash val="solid"/>
          <a:tailEnd type="triangle"/>
        </a:ln>
        <a:effectLst/>
      </xdr:spPr>
    </xdr:cxnSp>
    <xdr:clientData/>
  </xdr:twoCellAnchor>
  <xdr:twoCellAnchor>
    <xdr:from>
      <xdr:col>95</xdr:col>
      <xdr:colOff>323850</xdr:colOff>
      <xdr:row>52</xdr:row>
      <xdr:rowOff>123825</xdr:rowOff>
    </xdr:from>
    <xdr:to>
      <xdr:col>99</xdr:col>
      <xdr:colOff>190500</xdr:colOff>
      <xdr:row>58</xdr:row>
      <xdr:rowOff>19050</xdr:rowOff>
    </xdr:to>
    <xdr:sp macro="" textlink="">
      <xdr:nvSpPr>
        <xdr:cNvPr id="429" name="Rounded Rectangle 44">
          <a:extLst>
            <a:ext uri="{FF2B5EF4-FFF2-40B4-BE49-F238E27FC236}">
              <a16:creationId xmlns:a16="http://schemas.microsoft.com/office/drawing/2014/main" id="{18E4C81E-B092-44EF-BC2C-DA6CC150A5EE}"/>
            </a:ext>
          </a:extLst>
        </xdr:cNvPr>
        <xdr:cNvSpPr/>
      </xdr:nvSpPr>
      <xdr:spPr>
        <a:xfrm>
          <a:off x="17811750" y="13487400"/>
          <a:ext cx="2457450" cy="1038225"/>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ysClr val="windowText" lastClr="000000"/>
              </a:solidFill>
            </a:rPr>
            <a:t>DFT Pumps</a:t>
          </a:r>
        </a:p>
      </xdr:txBody>
    </xdr:sp>
    <xdr:clientData/>
  </xdr:twoCellAnchor>
  <xdr:twoCellAnchor>
    <xdr:from>
      <xdr:col>94</xdr:col>
      <xdr:colOff>285750</xdr:colOff>
      <xdr:row>61</xdr:row>
      <xdr:rowOff>19050</xdr:rowOff>
    </xdr:from>
    <xdr:to>
      <xdr:col>97</xdr:col>
      <xdr:colOff>257175</xdr:colOff>
      <xdr:row>64</xdr:row>
      <xdr:rowOff>171450</xdr:rowOff>
    </xdr:to>
    <xdr:sp macro="" textlink="">
      <xdr:nvSpPr>
        <xdr:cNvPr id="430" name="Rounded Rectangle 45">
          <a:extLst>
            <a:ext uri="{FF2B5EF4-FFF2-40B4-BE49-F238E27FC236}">
              <a16:creationId xmlns:a16="http://schemas.microsoft.com/office/drawing/2014/main" id="{9A43F0E2-11FD-4B62-9472-8EA71EB64F04}"/>
            </a:ext>
          </a:extLst>
        </xdr:cNvPr>
        <xdr:cNvSpPr/>
      </xdr:nvSpPr>
      <xdr:spPr>
        <a:xfrm>
          <a:off x="17125950" y="15097125"/>
          <a:ext cx="1914525" cy="72390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81</xdr:col>
      <xdr:colOff>366712</xdr:colOff>
      <xdr:row>55</xdr:row>
      <xdr:rowOff>152400</xdr:rowOff>
    </xdr:from>
    <xdr:to>
      <xdr:col>87</xdr:col>
      <xdr:colOff>333374</xdr:colOff>
      <xdr:row>77</xdr:row>
      <xdr:rowOff>152399</xdr:rowOff>
    </xdr:to>
    <xdr:cxnSp macro="">
      <xdr:nvCxnSpPr>
        <xdr:cNvPr id="431" name="Elbow Connector 47">
          <a:extLst>
            <a:ext uri="{FF2B5EF4-FFF2-40B4-BE49-F238E27FC236}">
              <a16:creationId xmlns:a16="http://schemas.microsoft.com/office/drawing/2014/main" id="{604900CB-8B3D-48CF-A98A-A0BCFE3C3A92}"/>
            </a:ext>
          </a:extLst>
        </xdr:cNvPr>
        <xdr:cNvCxnSpPr>
          <a:stCxn id="424" idx="2"/>
          <a:endCxn id="427" idx="1"/>
        </xdr:cNvCxnSpPr>
      </xdr:nvCxnSpPr>
      <xdr:spPr>
        <a:xfrm rot="5400000" flipH="1" flipV="1">
          <a:off x="8515349" y="14363700"/>
          <a:ext cx="4400549" cy="3848100"/>
        </a:xfrm>
        <a:prstGeom prst="bentConnector4">
          <a:avLst>
            <a:gd name="adj1" fmla="val -32035"/>
            <a:gd name="adj2" fmla="val 53625"/>
          </a:avLst>
        </a:prstGeom>
        <a:ln w="76200">
          <a:solidFill>
            <a:srgbClr val="FF99C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85726</xdr:colOff>
      <xdr:row>72</xdr:row>
      <xdr:rowOff>123824</xdr:rowOff>
    </xdr:from>
    <xdr:to>
      <xdr:col>89</xdr:col>
      <xdr:colOff>533401</xdr:colOff>
      <xdr:row>95</xdr:row>
      <xdr:rowOff>75246</xdr:rowOff>
    </xdr:to>
    <xdr:cxnSp macro="">
      <xdr:nvCxnSpPr>
        <xdr:cNvPr id="432" name="Elbow Connector 48">
          <a:extLst>
            <a:ext uri="{FF2B5EF4-FFF2-40B4-BE49-F238E27FC236}">
              <a16:creationId xmlns:a16="http://schemas.microsoft.com/office/drawing/2014/main" id="{56383AA8-4A21-41CB-AA83-150AA946694B}"/>
            </a:ext>
          </a:extLst>
        </xdr:cNvPr>
        <xdr:cNvCxnSpPr>
          <a:stCxn id="442" idx="1"/>
          <a:endCxn id="424" idx="1"/>
        </xdr:cNvCxnSpPr>
      </xdr:nvCxnSpPr>
      <xdr:spPr>
        <a:xfrm rot="10800000">
          <a:off x="7210426" y="17411699"/>
          <a:ext cx="6924675" cy="4771072"/>
        </a:xfrm>
        <a:prstGeom prst="bentConnector3">
          <a:avLst>
            <a:gd name="adj1" fmla="val 164099"/>
          </a:avLst>
        </a:prstGeom>
        <a:noFill/>
        <a:ln w="76200" cap="flat" cmpd="sng" algn="ctr">
          <a:solidFill>
            <a:srgbClr val="FF00FF"/>
          </a:solidFill>
          <a:prstDash val="dash"/>
          <a:tailEnd type="triangle"/>
        </a:ln>
        <a:effectLst/>
      </xdr:spPr>
    </xdr:cxnSp>
    <xdr:clientData/>
  </xdr:twoCellAnchor>
  <xdr:twoCellAnchor>
    <xdr:from>
      <xdr:col>68</xdr:col>
      <xdr:colOff>457311</xdr:colOff>
      <xdr:row>14</xdr:row>
      <xdr:rowOff>95139</xdr:rowOff>
    </xdr:from>
    <xdr:to>
      <xdr:col>69</xdr:col>
      <xdr:colOff>286197</xdr:colOff>
      <xdr:row>19</xdr:row>
      <xdr:rowOff>84735</xdr:rowOff>
    </xdr:to>
    <xdr:sp macro="" textlink="">
      <xdr:nvSpPr>
        <xdr:cNvPr id="433" name="Right Arrow 49">
          <a:extLst>
            <a:ext uri="{FF2B5EF4-FFF2-40B4-BE49-F238E27FC236}">
              <a16:creationId xmlns:a16="http://schemas.microsoft.com/office/drawing/2014/main" id="{94130F14-A2BB-4303-B1D4-9D3773B6C81F}"/>
            </a:ext>
          </a:extLst>
        </xdr:cNvPr>
        <xdr:cNvSpPr/>
      </xdr:nvSpPr>
      <xdr:spPr>
        <a:xfrm rot="5400000">
          <a:off x="224556" y="6452469"/>
          <a:ext cx="942096" cy="476586"/>
        </a:xfrm>
        <a:prstGeom prst="rightArrow">
          <a:avLst>
            <a:gd name="adj1" fmla="val 36885"/>
            <a:gd name="adj2" fmla="val 45628"/>
          </a:avLst>
        </a:prstGeom>
        <a:solidFill>
          <a:srgbClr val="CC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90</xdr:col>
      <xdr:colOff>614878</xdr:colOff>
      <xdr:row>6</xdr:row>
      <xdr:rowOff>304800</xdr:rowOff>
    </xdr:from>
    <xdr:to>
      <xdr:col>92</xdr:col>
      <xdr:colOff>714375</xdr:colOff>
      <xdr:row>6</xdr:row>
      <xdr:rowOff>323898</xdr:rowOff>
    </xdr:to>
    <xdr:cxnSp macro="">
      <xdr:nvCxnSpPr>
        <xdr:cNvPr id="434" name="Straight Arrow Connector 433">
          <a:extLst>
            <a:ext uri="{FF2B5EF4-FFF2-40B4-BE49-F238E27FC236}">
              <a16:creationId xmlns:a16="http://schemas.microsoft.com/office/drawing/2014/main" id="{FB392BE4-B81F-4952-9AC8-E6CE95191635}"/>
            </a:ext>
          </a:extLst>
        </xdr:cNvPr>
        <xdr:cNvCxnSpPr/>
      </xdr:nvCxnSpPr>
      <xdr:spPr>
        <a:xfrm flipH="1">
          <a:off x="14869040" y="2647950"/>
          <a:ext cx="1323460" cy="19098"/>
        </a:xfrm>
        <a:prstGeom prst="straightConnector1">
          <a:avLst/>
        </a:prstGeom>
        <a:noFill/>
        <a:ln w="76200" cap="flat" cmpd="sng" algn="ctr">
          <a:solidFill>
            <a:srgbClr val="FF00FF"/>
          </a:solidFill>
          <a:prstDash val="solid"/>
          <a:tailEnd type="triangle"/>
        </a:ln>
        <a:effectLst/>
      </xdr:spPr>
    </xdr:cxnSp>
    <xdr:clientData/>
  </xdr:twoCellAnchor>
  <xdr:twoCellAnchor>
    <xdr:from>
      <xdr:col>95</xdr:col>
      <xdr:colOff>597416</xdr:colOff>
      <xdr:row>6</xdr:row>
      <xdr:rowOff>333374</xdr:rowOff>
    </xdr:from>
    <xdr:to>
      <xdr:col>98</xdr:col>
      <xdr:colOff>85724</xdr:colOff>
      <xdr:row>6</xdr:row>
      <xdr:rowOff>355306</xdr:rowOff>
    </xdr:to>
    <xdr:cxnSp macro="">
      <xdr:nvCxnSpPr>
        <xdr:cNvPr id="435" name="Straight Arrow Connector 434">
          <a:extLst>
            <a:ext uri="{FF2B5EF4-FFF2-40B4-BE49-F238E27FC236}">
              <a16:creationId xmlns:a16="http://schemas.microsoft.com/office/drawing/2014/main" id="{FC60CB2B-66CA-4AA1-9CD4-C178654D9CD1}"/>
            </a:ext>
          </a:extLst>
        </xdr:cNvPr>
        <xdr:cNvCxnSpPr/>
      </xdr:nvCxnSpPr>
      <xdr:spPr>
        <a:xfrm flipH="1">
          <a:off x="18090078" y="2676524"/>
          <a:ext cx="1426646" cy="26694"/>
        </a:xfrm>
        <a:prstGeom prst="straightConnector1">
          <a:avLst/>
        </a:prstGeom>
        <a:noFill/>
        <a:ln w="76200" cap="flat" cmpd="sng" algn="ctr">
          <a:solidFill>
            <a:srgbClr val="FF00FF"/>
          </a:solidFill>
          <a:prstDash val="dash"/>
          <a:tailEnd type="triangle"/>
        </a:ln>
        <a:effectLst/>
      </xdr:spPr>
    </xdr:cxnSp>
    <xdr:clientData/>
  </xdr:twoCellAnchor>
  <xdr:twoCellAnchor>
    <xdr:from>
      <xdr:col>86</xdr:col>
      <xdr:colOff>521970</xdr:colOff>
      <xdr:row>71</xdr:row>
      <xdr:rowOff>171450</xdr:rowOff>
    </xdr:from>
    <xdr:to>
      <xdr:col>91</xdr:col>
      <xdr:colOff>133349</xdr:colOff>
      <xdr:row>78</xdr:row>
      <xdr:rowOff>9526</xdr:rowOff>
    </xdr:to>
    <xdr:sp macro="" textlink="">
      <xdr:nvSpPr>
        <xdr:cNvPr id="436" name="Rounded Rectangle 52">
          <a:extLst>
            <a:ext uri="{FF2B5EF4-FFF2-40B4-BE49-F238E27FC236}">
              <a16:creationId xmlns:a16="http://schemas.microsoft.com/office/drawing/2014/main" id="{79C4B852-BDE9-4C90-9DBF-2C72E98ACD25}"/>
            </a:ext>
          </a:extLst>
        </xdr:cNvPr>
        <xdr:cNvSpPr/>
      </xdr:nvSpPr>
      <xdr:spPr>
        <a:xfrm>
          <a:off x="12180570" y="17249775"/>
          <a:ext cx="2849879" cy="1304926"/>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Hot Water Distribution Pumps</a:t>
          </a:r>
        </a:p>
      </xdr:txBody>
    </xdr:sp>
    <xdr:clientData/>
  </xdr:twoCellAnchor>
  <xdr:twoCellAnchor>
    <xdr:from>
      <xdr:col>88</xdr:col>
      <xdr:colOff>296195</xdr:colOff>
      <xdr:row>64</xdr:row>
      <xdr:rowOff>179073</xdr:rowOff>
    </xdr:from>
    <xdr:to>
      <xdr:col>89</xdr:col>
      <xdr:colOff>247648</xdr:colOff>
      <xdr:row>70</xdr:row>
      <xdr:rowOff>87637</xdr:rowOff>
    </xdr:to>
    <xdr:sp macro="" textlink="">
      <xdr:nvSpPr>
        <xdr:cNvPr id="437" name="Right Arrow 53">
          <a:extLst>
            <a:ext uri="{FF2B5EF4-FFF2-40B4-BE49-F238E27FC236}">
              <a16:creationId xmlns:a16="http://schemas.microsoft.com/office/drawing/2014/main" id="{867E661F-1A22-44A6-903D-9306C9A61D1D}"/>
            </a:ext>
          </a:extLst>
        </xdr:cNvPr>
        <xdr:cNvSpPr/>
      </xdr:nvSpPr>
      <xdr:spPr>
        <a:xfrm rot="5400000">
          <a:off x="12985890" y="16092953"/>
          <a:ext cx="1127764" cy="599153"/>
        </a:xfrm>
        <a:prstGeom prst="rightArrow">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p>
      </xdr:txBody>
    </xdr:sp>
    <xdr:clientData/>
  </xdr:twoCellAnchor>
  <xdr:twoCellAnchor>
    <xdr:from>
      <xdr:col>88</xdr:col>
      <xdr:colOff>9525</xdr:colOff>
      <xdr:row>64</xdr:row>
      <xdr:rowOff>28575</xdr:rowOff>
    </xdr:from>
    <xdr:to>
      <xdr:col>91</xdr:col>
      <xdr:colOff>228291</xdr:colOff>
      <xdr:row>67</xdr:row>
      <xdr:rowOff>96205</xdr:rowOff>
    </xdr:to>
    <xdr:sp macro="" textlink="">
      <xdr:nvSpPr>
        <xdr:cNvPr id="438" name="Rounded Rectangle 54">
          <a:extLst>
            <a:ext uri="{FF2B5EF4-FFF2-40B4-BE49-F238E27FC236}">
              <a16:creationId xmlns:a16="http://schemas.microsoft.com/office/drawing/2014/main" id="{C1864FC6-E8E3-4FFF-A1FA-D5B71D3C7277}"/>
            </a:ext>
          </a:extLst>
        </xdr:cNvPr>
        <xdr:cNvSpPr/>
      </xdr:nvSpPr>
      <xdr:spPr>
        <a:xfrm>
          <a:off x="12963525" y="15678150"/>
          <a:ext cx="2161866" cy="65818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90</xdr:col>
      <xdr:colOff>552450</xdr:colOff>
      <xdr:row>30</xdr:row>
      <xdr:rowOff>114300</xdr:rowOff>
    </xdr:from>
    <xdr:to>
      <xdr:col>93</xdr:col>
      <xdr:colOff>523875</xdr:colOff>
      <xdr:row>34</xdr:row>
      <xdr:rowOff>76200</xdr:rowOff>
    </xdr:to>
    <xdr:sp macro="" textlink="">
      <xdr:nvSpPr>
        <xdr:cNvPr id="439" name="Rounded Rectangle 45">
          <a:extLst>
            <a:ext uri="{FF2B5EF4-FFF2-40B4-BE49-F238E27FC236}">
              <a16:creationId xmlns:a16="http://schemas.microsoft.com/office/drawing/2014/main" id="{16530EA7-F35B-48E3-85A6-E491796815C6}"/>
            </a:ext>
          </a:extLst>
        </xdr:cNvPr>
        <xdr:cNvSpPr/>
      </xdr:nvSpPr>
      <xdr:spPr>
        <a:xfrm>
          <a:off x="14801850" y="9286875"/>
          <a:ext cx="1914525" cy="72390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ysClr val="windowText" lastClr="000000"/>
              </a:solidFill>
            </a:rPr>
            <a:t>Electricity</a:t>
          </a:r>
        </a:p>
      </xdr:txBody>
    </xdr:sp>
    <xdr:clientData/>
  </xdr:twoCellAnchor>
  <xdr:twoCellAnchor>
    <xdr:from>
      <xdr:col>96</xdr:col>
      <xdr:colOff>304800</xdr:colOff>
      <xdr:row>23</xdr:row>
      <xdr:rowOff>125727</xdr:rowOff>
    </xdr:from>
    <xdr:to>
      <xdr:col>97</xdr:col>
      <xdr:colOff>619601</xdr:colOff>
      <xdr:row>33</xdr:row>
      <xdr:rowOff>95251</xdr:rowOff>
    </xdr:to>
    <xdr:cxnSp macro="">
      <xdr:nvCxnSpPr>
        <xdr:cNvPr id="440" name="Elbow Connector 31">
          <a:extLst>
            <a:ext uri="{FF2B5EF4-FFF2-40B4-BE49-F238E27FC236}">
              <a16:creationId xmlns:a16="http://schemas.microsoft.com/office/drawing/2014/main" id="{B56CA896-83AA-4DEF-B52E-142526B2E30D}"/>
            </a:ext>
          </a:extLst>
        </xdr:cNvPr>
        <xdr:cNvCxnSpPr>
          <a:stCxn id="410" idx="2"/>
        </xdr:cNvCxnSpPr>
      </xdr:nvCxnSpPr>
      <xdr:spPr>
        <a:xfrm rot="5400000">
          <a:off x="17984389" y="8420813"/>
          <a:ext cx="1874524" cy="962501"/>
        </a:xfrm>
        <a:prstGeom prst="bentConnector3">
          <a:avLst>
            <a:gd name="adj1" fmla="val 50000"/>
          </a:avLst>
        </a:prstGeom>
        <a:noFill/>
        <a:ln w="76200" cap="flat" cmpd="sng" algn="ctr">
          <a:solidFill>
            <a:srgbClr val="0000FF"/>
          </a:solidFill>
          <a:prstDash val="solid"/>
          <a:tailEnd type="triangle"/>
        </a:ln>
        <a:effectLst/>
      </xdr:spPr>
    </xdr:cxnSp>
    <xdr:clientData/>
  </xdr:twoCellAnchor>
  <xdr:twoCellAnchor>
    <xdr:from>
      <xdr:col>89</xdr:col>
      <xdr:colOff>3809</xdr:colOff>
      <xdr:row>78</xdr:row>
      <xdr:rowOff>9526</xdr:rowOff>
    </xdr:from>
    <xdr:to>
      <xdr:col>94</xdr:col>
      <xdr:colOff>295274</xdr:colOff>
      <xdr:row>89</xdr:row>
      <xdr:rowOff>38100</xdr:rowOff>
    </xdr:to>
    <xdr:cxnSp macro="">
      <xdr:nvCxnSpPr>
        <xdr:cNvPr id="441" name="Elbow Connector 46">
          <a:extLst>
            <a:ext uri="{FF2B5EF4-FFF2-40B4-BE49-F238E27FC236}">
              <a16:creationId xmlns:a16="http://schemas.microsoft.com/office/drawing/2014/main" id="{4ED3AE2B-8AE6-4B0C-85C2-25290DC524F8}"/>
            </a:ext>
          </a:extLst>
        </xdr:cNvPr>
        <xdr:cNvCxnSpPr>
          <a:stCxn id="436" idx="2"/>
          <a:endCxn id="442" idx="0"/>
        </xdr:cNvCxnSpPr>
      </xdr:nvCxnSpPr>
      <xdr:spPr>
        <a:xfrm rot="16200000" flipH="1">
          <a:off x="14206061" y="17958911"/>
          <a:ext cx="2333624" cy="3525203"/>
        </a:xfrm>
        <a:prstGeom prst="bentConnector3">
          <a:avLst>
            <a:gd name="adj1" fmla="val 50000"/>
          </a:avLst>
        </a:prstGeom>
        <a:ln w="76200">
          <a:solidFill>
            <a:srgbClr val="FF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533400</xdr:colOff>
      <xdr:row>89</xdr:row>
      <xdr:rowOff>38100</xdr:rowOff>
    </xdr:from>
    <xdr:to>
      <xdr:col>99</xdr:col>
      <xdr:colOff>57150</xdr:colOff>
      <xdr:row>101</xdr:row>
      <xdr:rowOff>112392</xdr:rowOff>
    </xdr:to>
    <xdr:sp macro="" textlink="">
      <xdr:nvSpPr>
        <xdr:cNvPr id="442" name="Rounded Rectangle 458">
          <a:extLst>
            <a:ext uri="{FF2B5EF4-FFF2-40B4-BE49-F238E27FC236}">
              <a16:creationId xmlns:a16="http://schemas.microsoft.com/office/drawing/2014/main" id="{C9980B5E-A065-4E48-B29F-3EBCEE893FFF}"/>
            </a:ext>
          </a:extLst>
        </xdr:cNvPr>
        <xdr:cNvSpPr/>
      </xdr:nvSpPr>
      <xdr:spPr>
        <a:xfrm>
          <a:off x="14135100" y="20888325"/>
          <a:ext cx="6000750" cy="2588892"/>
        </a:xfrm>
        <a:prstGeom prst="roundRect">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u="sng">
              <a:solidFill>
                <a:sysClr val="windowText" lastClr="000000"/>
              </a:solidFill>
            </a:rPr>
            <a:t>Hot</a:t>
          </a:r>
          <a:r>
            <a:rPr lang="en-US" sz="3200" b="1" u="sng" baseline="0">
              <a:solidFill>
                <a:sysClr val="windowText" lastClr="000000"/>
              </a:solidFill>
            </a:rPr>
            <a:t> Water Loads:</a:t>
          </a:r>
        </a:p>
        <a:p>
          <a:pPr algn="ctr"/>
          <a:r>
            <a:rPr lang="en-US" sz="3200" b="1" u="none" baseline="0">
              <a:solidFill>
                <a:sysClr val="windowText" lastClr="000000"/>
              </a:solidFill>
            </a:rPr>
            <a:t>Air Handling Unit Coils</a:t>
          </a:r>
        </a:p>
        <a:p>
          <a:pPr algn="ctr"/>
          <a:r>
            <a:rPr lang="en-US" sz="3200" b="1" u="none" baseline="0">
              <a:solidFill>
                <a:sysClr val="windowText" lastClr="000000"/>
              </a:solidFill>
            </a:rPr>
            <a:t>Process Hot Water</a:t>
          </a:r>
        </a:p>
        <a:p>
          <a:pPr algn="ctr"/>
          <a:r>
            <a:rPr lang="en-US" sz="3200" b="1" u="none" baseline="0">
              <a:solidFill>
                <a:sysClr val="windowText" lastClr="000000"/>
              </a:solidFill>
            </a:rPr>
            <a:t>Test Lab Water Control System</a:t>
          </a:r>
        </a:p>
      </xdr:txBody>
    </xdr:sp>
    <xdr:clientData/>
  </xdr:twoCellAnchor>
  <xdr:twoCellAnchor>
    <xdr:from>
      <xdr:col>84</xdr:col>
      <xdr:colOff>-1</xdr:colOff>
      <xdr:row>72</xdr:row>
      <xdr:rowOff>123824</xdr:rowOff>
    </xdr:from>
    <xdr:to>
      <xdr:col>86</xdr:col>
      <xdr:colOff>521970</xdr:colOff>
      <xdr:row>74</xdr:row>
      <xdr:rowOff>195263</xdr:rowOff>
    </xdr:to>
    <xdr:cxnSp macro="">
      <xdr:nvCxnSpPr>
        <xdr:cNvPr id="443" name="Elbow Connector 46">
          <a:extLst>
            <a:ext uri="{FF2B5EF4-FFF2-40B4-BE49-F238E27FC236}">
              <a16:creationId xmlns:a16="http://schemas.microsoft.com/office/drawing/2014/main" id="{A7A5DEA1-B937-4F14-88E6-4086EC280180}"/>
            </a:ext>
          </a:extLst>
        </xdr:cNvPr>
        <xdr:cNvCxnSpPr>
          <a:stCxn id="424" idx="3"/>
          <a:endCxn id="436" idx="1"/>
        </xdr:cNvCxnSpPr>
      </xdr:nvCxnSpPr>
      <xdr:spPr>
        <a:xfrm>
          <a:off x="10363199" y="17411699"/>
          <a:ext cx="1817371" cy="495301"/>
        </a:xfrm>
        <a:prstGeom prst="bentConnector3">
          <a:avLst>
            <a:gd name="adj1" fmla="val 50000"/>
          </a:avLst>
        </a:prstGeom>
        <a:ln w="76200">
          <a:solidFill>
            <a:srgbClr val="FF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291353</xdr:colOff>
      <xdr:row>5</xdr:row>
      <xdr:rowOff>257735</xdr:rowOff>
    </xdr:from>
    <xdr:to>
      <xdr:col>15</xdr:col>
      <xdr:colOff>437030</xdr:colOff>
      <xdr:row>8</xdr:row>
      <xdr:rowOff>212912</xdr:rowOff>
    </xdr:to>
    <xdr:cxnSp macro="">
      <xdr:nvCxnSpPr>
        <xdr:cNvPr id="2" name="Straight Arrow Connector 1">
          <a:extLst>
            <a:ext uri="{FF2B5EF4-FFF2-40B4-BE49-F238E27FC236}">
              <a16:creationId xmlns:a16="http://schemas.microsoft.com/office/drawing/2014/main" id="{52169A5F-7404-42F3-9B6D-B1E640ACF5A2}"/>
            </a:ext>
          </a:extLst>
        </xdr:cNvPr>
        <xdr:cNvCxnSpPr/>
      </xdr:nvCxnSpPr>
      <xdr:spPr>
        <a:xfrm flipH="1">
          <a:off x="17604441" y="1815353"/>
          <a:ext cx="145677" cy="829235"/>
        </a:xfrm>
        <a:prstGeom prst="straightConnector1">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47625</xdr:colOff>
      <xdr:row>8</xdr:row>
      <xdr:rowOff>47623</xdr:rowOff>
    </xdr:from>
    <xdr:to>
      <xdr:col>12</xdr:col>
      <xdr:colOff>581025</xdr:colOff>
      <xdr:row>31</xdr:row>
      <xdr:rowOff>95249</xdr:rowOff>
    </xdr:to>
    <xdr:graphicFrame macro="">
      <xdr:nvGraphicFramePr>
        <xdr:cNvPr id="2" name="Chart 1">
          <a:extLst>
            <a:ext uri="{FF2B5EF4-FFF2-40B4-BE49-F238E27FC236}">
              <a16:creationId xmlns:a16="http://schemas.microsoft.com/office/drawing/2014/main" id="{9C8B304D-14BA-42E5-9AE1-2E1F14EA7C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66675</xdr:colOff>
      <xdr:row>8</xdr:row>
      <xdr:rowOff>38100</xdr:rowOff>
    </xdr:from>
    <xdr:to>
      <xdr:col>22</xdr:col>
      <xdr:colOff>600075</xdr:colOff>
      <xdr:row>31</xdr:row>
      <xdr:rowOff>85726</xdr:rowOff>
    </xdr:to>
    <xdr:graphicFrame macro="">
      <xdr:nvGraphicFramePr>
        <xdr:cNvPr id="3" name="Chart 2">
          <a:extLst>
            <a:ext uri="{FF2B5EF4-FFF2-40B4-BE49-F238E27FC236}">
              <a16:creationId xmlns:a16="http://schemas.microsoft.com/office/drawing/2014/main" id="{5ED6AD77-801A-46E9-872C-5F6F290BE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16</xdr:col>
      <xdr:colOff>190498</xdr:colOff>
      <xdr:row>20</xdr:row>
      <xdr:rowOff>57146</xdr:rowOff>
    </xdr:from>
    <xdr:to>
      <xdr:col>22</xdr:col>
      <xdr:colOff>166687</xdr:colOff>
      <xdr:row>40</xdr:row>
      <xdr:rowOff>135730</xdr:rowOff>
    </xdr:to>
    <xdr:graphicFrame macro="">
      <xdr:nvGraphicFramePr>
        <xdr:cNvPr id="2" name="Chart 1">
          <a:extLst>
            <a:ext uri="{FF2B5EF4-FFF2-40B4-BE49-F238E27FC236}">
              <a16:creationId xmlns:a16="http://schemas.microsoft.com/office/drawing/2014/main" id="{9809D2D4-63D4-403E-BDD4-385D213918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214307</xdr:colOff>
      <xdr:row>41</xdr:row>
      <xdr:rowOff>47623</xdr:rowOff>
    </xdr:from>
    <xdr:to>
      <xdr:col>22</xdr:col>
      <xdr:colOff>154781</xdr:colOff>
      <xdr:row>62</xdr:row>
      <xdr:rowOff>28575</xdr:rowOff>
    </xdr:to>
    <xdr:graphicFrame macro="">
      <xdr:nvGraphicFramePr>
        <xdr:cNvPr id="3" name="Chart 2">
          <a:extLst>
            <a:ext uri="{FF2B5EF4-FFF2-40B4-BE49-F238E27FC236}">
              <a16:creationId xmlns:a16="http://schemas.microsoft.com/office/drawing/2014/main" id="{5E2BFF91-FC7F-4E50-B551-99F659FB3B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11904</xdr:colOff>
      <xdr:row>0</xdr:row>
      <xdr:rowOff>66676</xdr:rowOff>
    </xdr:from>
    <xdr:to>
      <xdr:col>44</xdr:col>
      <xdr:colOff>261938</xdr:colOff>
      <xdr:row>19</xdr:row>
      <xdr:rowOff>123825</xdr:rowOff>
    </xdr:to>
    <xdr:graphicFrame macro="">
      <xdr:nvGraphicFramePr>
        <xdr:cNvPr id="4" name="Chart 3">
          <a:extLst>
            <a:ext uri="{FF2B5EF4-FFF2-40B4-BE49-F238E27FC236}">
              <a16:creationId xmlns:a16="http://schemas.microsoft.com/office/drawing/2014/main" id="{02089B10-0539-417A-B8AD-9D522D4B32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202405</xdr:colOff>
      <xdr:row>0</xdr:row>
      <xdr:rowOff>88105</xdr:rowOff>
    </xdr:from>
    <xdr:to>
      <xdr:col>22</xdr:col>
      <xdr:colOff>178592</xdr:colOff>
      <xdr:row>19</xdr:row>
      <xdr:rowOff>123824</xdr:rowOff>
    </xdr:to>
    <xdr:graphicFrame macro="">
      <xdr:nvGraphicFramePr>
        <xdr:cNvPr id="5" name="Chart 4">
          <a:extLst>
            <a:ext uri="{FF2B5EF4-FFF2-40B4-BE49-F238E27FC236}">
              <a16:creationId xmlns:a16="http://schemas.microsoft.com/office/drawing/2014/main" id="{858773C2-31DF-484C-9D07-97E4F13451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27382</xdr:colOff>
      <xdr:row>20</xdr:row>
      <xdr:rowOff>46431</xdr:rowOff>
    </xdr:from>
    <xdr:to>
      <xdr:col>44</xdr:col>
      <xdr:colOff>285750</xdr:colOff>
      <xdr:row>40</xdr:row>
      <xdr:rowOff>130969</xdr:rowOff>
    </xdr:to>
    <xdr:graphicFrame macro="">
      <xdr:nvGraphicFramePr>
        <xdr:cNvPr id="6" name="Chart 5">
          <a:extLst>
            <a:ext uri="{FF2B5EF4-FFF2-40B4-BE49-F238E27FC236}">
              <a16:creationId xmlns:a16="http://schemas.microsoft.com/office/drawing/2014/main" id="{D2A6EEA1-2648-4161-838E-F06D11DA68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27380</xdr:colOff>
      <xdr:row>41</xdr:row>
      <xdr:rowOff>65483</xdr:rowOff>
    </xdr:from>
    <xdr:to>
      <xdr:col>44</xdr:col>
      <xdr:colOff>285751</xdr:colOff>
      <xdr:row>62</xdr:row>
      <xdr:rowOff>35719</xdr:rowOff>
    </xdr:to>
    <xdr:graphicFrame macro="">
      <xdr:nvGraphicFramePr>
        <xdr:cNvPr id="7" name="Chart 6">
          <a:extLst>
            <a:ext uri="{FF2B5EF4-FFF2-40B4-BE49-F238E27FC236}">
              <a16:creationId xmlns:a16="http://schemas.microsoft.com/office/drawing/2014/main" id="{25553241-7869-435A-B2D0-2337386C37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180974</xdr:colOff>
      <xdr:row>1</xdr:row>
      <xdr:rowOff>28575</xdr:rowOff>
    </xdr:from>
    <xdr:to>
      <xdr:col>46</xdr:col>
      <xdr:colOff>238125</xdr:colOff>
      <xdr:row>20</xdr:row>
      <xdr:rowOff>219075</xdr:rowOff>
    </xdr:to>
    <xdr:graphicFrame macro="">
      <xdr:nvGraphicFramePr>
        <xdr:cNvPr id="6" name="Chart 5">
          <a:extLst>
            <a:ext uri="{FF2B5EF4-FFF2-40B4-BE49-F238E27FC236}">
              <a16:creationId xmlns:a16="http://schemas.microsoft.com/office/drawing/2014/main" id="{6611315A-A452-4A33-9001-5F1CE979A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161923</xdr:colOff>
      <xdr:row>20</xdr:row>
      <xdr:rowOff>295273</xdr:rowOff>
    </xdr:from>
    <xdr:to>
      <xdr:col>50</xdr:col>
      <xdr:colOff>47625</xdr:colOff>
      <xdr:row>49</xdr:row>
      <xdr:rowOff>114300</xdr:rowOff>
    </xdr:to>
    <xdr:graphicFrame macro="">
      <xdr:nvGraphicFramePr>
        <xdr:cNvPr id="7" name="Chart 6">
          <a:extLst>
            <a:ext uri="{FF2B5EF4-FFF2-40B4-BE49-F238E27FC236}">
              <a16:creationId xmlns:a16="http://schemas.microsoft.com/office/drawing/2014/main" id="{FEDEA1CA-15E1-4D94-814A-2DA22F8D0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200024</xdr:colOff>
      <xdr:row>49</xdr:row>
      <xdr:rowOff>133349</xdr:rowOff>
    </xdr:from>
    <xdr:to>
      <xdr:col>47</xdr:col>
      <xdr:colOff>200025</xdr:colOff>
      <xdr:row>72</xdr:row>
      <xdr:rowOff>133350</xdr:rowOff>
    </xdr:to>
    <xdr:graphicFrame macro="">
      <xdr:nvGraphicFramePr>
        <xdr:cNvPr id="2" name="Chart 1">
          <a:extLst>
            <a:ext uri="{FF2B5EF4-FFF2-40B4-BE49-F238E27FC236}">
              <a16:creationId xmlns:a16="http://schemas.microsoft.com/office/drawing/2014/main" id="{34D9B230-8607-4DC8-A706-4E11857577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219074</xdr:colOff>
      <xdr:row>73</xdr:row>
      <xdr:rowOff>57148</xdr:rowOff>
    </xdr:from>
    <xdr:to>
      <xdr:col>47</xdr:col>
      <xdr:colOff>219075</xdr:colOff>
      <xdr:row>98</xdr:row>
      <xdr:rowOff>104774</xdr:rowOff>
    </xdr:to>
    <xdr:graphicFrame macro="">
      <xdr:nvGraphicFramePr>
        <xdr:cNvPr id="3" name="Chart 2">
          <a:extLst>
            <a:ext uri="{FF2B5EF4-FFF2-40B4-BE49-F238E27FC236}">
              <a16:creationId xmlns:a16="http://schemas.microsoft.com/office/drawing/2014/main" id="{2FDA3238-C859-40F8-A8F3-0A87F0DE3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40</xdr:col>
      <xdr:colOff>486435</xdr:colOff>
      <xdr:row>40</xdr:row>
      <xdr:rowOff>76575</xdr:rowOff>
    </xdr:from>
    <xdr:to>
      <xdr:col>46</xdr:col>
      <xdr:colOff>826482</xdr:colOff>
      <xdr:row>42</xdr:row>
      <xdr:rowOff>124200</xdr:rowOff>
    </xdr:to>
    <xdr:sp macro="" textlink="">
      <xdr:nvSpPr>
        <xdr:cNvPr id="2" name="Arrow: Up 1">
          <a:extLst>
            <a:ext uri="{FF2B5EF4-FFF2-40B4-BE49-F238E27FC236}">
              <a16:creationId xmlns:a16="http://schemas.microsoft.com/office/drawing/2014/main" id="{38398BB4-C253-465B-8CD5-70E7FE35B846}"/>
            </a:ext>
          </a:extLst>
        </xdr:cNvPr>
        <xdr:cNvSpPr/>
      </xdr:nvSpPr>
      <xdr:spPr>
        <a:xfrm rot="3185977">
          <a:off x="50334096" y="7531314"/>
          <a:ext cx="409575" cy="4397697"/>
        </a:xfrm>
        <a:prstGeom prst="upArrow">
          <a:avLst/>
        </a:prstGeom>
        <a:solidFill>
          <a:srgbClr val="9B902B"/>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186485</xdr:colOff>
      <xdr:row>31</xdr:row>
      <xdr:rowOff>98732</xdr:rowOff>
    </xdr:from>
    <xdr:to>
      <xdr:col>14</xdr:col>
      <xdr:colOff>596060</xdr:colOff>
      <xdr:row>40</xdr:row>
      <xdr:rowOff>33843</xdr:rowOff>
    </xdr:to>
    <xdr:sp macro="" textlink="">
      <xdr:nvSpPr>
        <xdr:cNvPr id="3" name="Arrow: Up 2">
          <a:extLst>
            <a:ext uri="{FF2B5EF4-FFF2-40B4-BE49-F238E27FC236}">
              <a16:creationId xmlns:a16="http://schemas.microsoft.com/office/drawing/2014/main" id="{6C6DBC4F-D07A-450E-8653-207C45945B2C}"/>
            </a:ext>
          </a:extLst>
        </xdr:cNvPr>
        <xdr:cNvSpPr/>
      </xdr:nvSpPr>
      <xdr:spPr>
        <a:xfrm rot="10225917">
          <a:off x="16869522" y="7675869"/>
          <a:ext cx="409575" cy="1811536"/>
        </a:xfrm>
        <a:prstGeom prst="upArrow">
          <a:avLst/>
        </a:prstGeom>
        <a:solidFill>
          <a:srgbClr val="9B902B"/>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1200150</xdr:colOff>
      <xdr:row>23</xdr:row>
      <xdr:rowOff>114299</xdr:rowOff>
    </xdr:from>
    <xdr:to>
      <xdr:col>18</xdr:col>
      <xdr:colOff>533400</xdr:colOff>
      <xdr:row>25</xdr:row>
      <xdr:rowOff>161924</xdr:rowOff>
    </xdr:to>
    <xdr:sp macro="" textlink="">
      <xdr:nvSpPr>
        <xdr:cNvPr id="4" name="Arrow: Up 3">
          <a:extLst>
            <a:ext uri="{FF2B5EF4-FFF2-40B4-BE49-F238E27FC236}">
              <a16:creationId xmlns:a16="http://schemas.microsoft.com/office/drawing/2014/main" id="{AD0B9722-EDC4-49AC-AB67-23B617AACCD0}"/>
            </a:ext>
          </a:extLst>
        </xdr:cNvPr>
        <xdr:cNvSpPr/>
      </xdr:nvSpPr>
      <xdr:spPr>
        <a:xfrm rot="5044838">
          <a:off x="23564850" y="5981699"/>
          <a:ext cx="409575" cy="885825"/>
        </a:xfrm>
        <a:prstGeom prst="upArrow">
          <a:avLst/>
        </a:prstGeom>
        <a:solidFill>
          <a:srgbClr val="9B902B"/>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733424</xdr:colOff>
      <xdr:row>26</xdr:row>
      <xdr:rowOff>142874</xdr:rowOff>
    </xdr:from>
    <xdr:to>
      <xdr:col>14</xdr:col>
      <xdr:colOff>742949</xdr:colOff>
      <xdr:row>32</xdr:row>
      <xdr:rowOff>142875</xdr:rowOff>
    </xdr:to>
    <xdr:sp macro="" textlink="">
      <xdr:nvSpPr>
        <xdr:cNvPr id="5" name="TextBox 4">
          <a:extLst>
            <a:ext uri="{FF2B5EF4-FFF2-40B4-BE49-F238E27FC236}">
              <a16:creationId xmlns:a16="http://schemas.microsoft.com/office/drawing/2014/main" id="{6359A982-2D30-4B87-BB16-F0BDD1573AD7}"/>
            </a:ext>
          </a:extLst>
        </xdr:cNvPr>
        <xdr:cNvSpPr txBox="1"/>
      </xdr:nvSpPr>
      <xdr:spPr>
        <a:xfrm>
          <a:off x="14725649" y="6800849"/>
          <a:ext cx="2695575" cy="1095376"/>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Work through</a:t>
          </a:r>
          <a:r>
            <a:rPr lang="en-US" sz="1100" baseline="0"/>
            <a:t> this brainstorming exercise with your DPW O&amp;M teams and contractors, especially Honeywell and SELECT your parameters for every SEU.</a:t>
          </a:r>
          <a:endParaRPr lang="en-US" sz="1100"/>
        </a:p>
      </xdr:txBody>
    </xdr:sp>
    <xdr:clientData/>
  </xdr:twoCellAnchor>
  <xdr:twoCellAnchor>
    <xdr:from>
      <xdr:col>15</xdr:col>
      <xdr:colOff>752476</xdr:colOff>
      <xdr:row>23</xdr:row>
      <xdr:rowOff>9525</xdr:rowOff>
    </xdr:from>
    <xdr:to>
      <xdr:col>17</xdr:col>
      <xdr:colOff>1276351</xdr:colOff>
      <xdr:row>30</xdr:row>
      <xdr:rowOff>85725</xdr:rowOff>
    </xdr:to>
    <xdr:sp macro="" textlink="">
      <xdr:nvSpPr>
        <xdr:cNvPr id="6" name="TextBox 5">
          <a:extLst>
            <a:ext uri="{FF2B5EF4-FFF2-40B4-BE49-F238E27FC236}">
              <a16:creationId xmlns:a16="http://schemas.microsoft.com/office/drawing/2014/main" id="{3D269998-EE88-41AC-BE6C-0DA9771089E4}"/>
            </a:ext>
          </a:extLst>
        </xdr:cNvPr>
        <xdr:cNvSpPr txBox="1"/>
      </xdr:nvSpPr>
      <xdr:spPr>
        <a:xfrm>
          <a:off x="18773776" y="6115050"/>
          <a:ext cx="4629150" cy="1362075"/>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Operational controls establish criteria to monitor to optimize the energy performance of an SEU. The absence of these operational control parameters can lead to a significant deviations from intended energy performance.</a:t>
          </a:r>
        </a:p>
        <a:p>
          <a:endParaRPr lang="en-US" sz="1100"/>
        </a:p>
        <a:p>
          <a:r>
            <a:rPr lang="en-US" sz="1100"/>
            <a:t>Imagine how chiller energy consumption would be impacted if there were no controls on thermostats!</a:t>
          </a:r>
        </a:p>
      </xdr:txBody>
    </xdr:sp>
    <xdr:clientData/>
  </xdr:twoCellAnchor>
  <xdr:twoCellAnchor>
    <xdr:from>
      <xdr:col>18</xdr:col>
      <xdr:colOff>533401</xdr:colOff>
      <xdr:row>21</xdr:row>
      <xdr:rowOff>152400</xdr:rowOff>
    </xdr:from>
    <xdr:to>
      <xdr:col>22</xdr:col>
      <xdr:colOff>257176</xdr:colOff>
      <xdr:row>33</xdr:row>
      <xdr:rowOff>152400</xdr:rowOff>
    </xdr:to>
    <xdr:sp macro="" textlink="">
      <xdr:nvSpPr>
        <xdr:cNvPr id="7" name="TextBox 6">
          <a:extLst>
            <a:ext uri="{FF2B5EF4-FFF2-40B4-BE49-F238E27FC236}">
              <a16:creationId xmlns:a16="http://schemas.microsoft.com/office/drawing/2014/main" id="{F2012DE2-8D0B-4727-92D7-3842379C8AEC}"/>
            </a:ext>
          </a:extLst>
        </xdr:cNvPr>
        <xdr:cNvSpPr txBox="1"/>
      </xdr:nvSpPr>
      <xdr:spPr>
        <a:xfrm>
          <a:off x="24212551" y="5895975"/>
          <a:ext cx="2838450" cy="2190750"/>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Examples of significant deviation include:</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Systems running outside of control limits</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Energy consumption varies unexpectedly</a:t>
          </a:r>
          <a:r>
            <a:rPr lang="en-US"/>
            <a:t> </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Change in efficiency</a:t>
          </a:r>
          <a:r>
            <a:rPr lang="en-US"/>
            <a:t> </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Increased maintenance requirements</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Increased equipment downtime</a:t>
          </a:r>
          <a:r>
            <a:rPr lang="en-US"/>
            <a:t> </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Increased in equipment load time</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Longer run times</a:t>
          </a: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Need to change settings</a:t>
          </a:r>
          <a:r>
            <a:rPr lang="en-US"/>
            <a:t> frequently</a:t>
          </a:r>
        </a:p>
      </xdr:txBody>
    </xdr:sp>
    <xdr:clientData/>
  </xdr:twoCellAnchor>
  <xdr:twoCellAnchor>
    <xdr:from>
      <xdr:col>14</xdr:col>
      <xdr:colOff>209551</xdr:colOff>
      <xdr:row>40</xdr:row>
      <xdr:rowOff>28575</xdr:rowOff>
    </xdr:from>
    <xdr:to>
      <xdr:col>15</xdr:col>
      <xdr:colOff>2447925</xdr:colOff>
      <xdr:row>50</xdr:row>
      <xdr:rowOff>133351</xdr:rowOff>
    </xdr:to>
    <xdr:sp macro="" textlink="">
      <xdr:nvSpPr>
        <xdr:cNvPr id="8" name="TextBox 7">
          <a:extLst>
            <a:ext uri="{FF2B5EF4-FFF2-40B4-BE49-F238E27FC236}">
              <a16:creationId xmlns:a16="http://schemas.microsoft.com/office/drawing/2014/main" id="{102AC835-87FA-47B0-83F3-14813472FF0C}"/>
            </a:ext>
          </a:extLst>
        </xdr:cNvPr>
        <xdr:cNvSpPr txBox="1"/>
      </xdr:nvSpPr>
      <xdr:spPr>
        <a:xfrm>
          <a:off x="16887826" y="9477375"/>
          <a:ext cx="3581399" cy="1933576"/>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Possible sources for finding operational control</a:t>
          </a:r>
          <a:r>
            <a:rPr lang="en-US" sz="1100" baseline="0"/>
            <a:t> criteria:</a:t>
          </a:r>
        </a:p>
        <a:p>
          <a:pPr marL="171450" indent="-171450">
            <a:buFont typeface="Arial" panose="020B0604020202020204" pitchFamily="34" charset="0"/>
            <a:buChar char="•"/>
          </a:pPr>
          <a:r>
            <a:rPr lang="en-US" sz="1100" baseline="0"/>
            <a:t>Manufacturer’s recommendation </a:t>
          </a:r>
        </a:p>
        <a:p>
          <a:pPr marL="171450" indent="-171450">
            <a:buFont typeface="Arial" panose="020B0604020202020204" pitchFamily="34" charset="0"/>
            <a:buChar char="•"/>
          </a:pPr>
          <a:r>
            <a:rPr lang="en-US" sz="1100" baseline="0"/>
            <a:t>Equipment technical manuals</a:t>
          </a:r>
        </a:p>
        <a:p>
          <a:pPr marL="171450" indent="-171450">
            <a:buFont typeface="Arial" panose="020B0604020202020204" pitchFamily="34" charset="0"/>
            <a:buChar char="•"/>
          </a:pPr>
          <a:r>
            <a:rPr lang="en-US" sz="1100" baseline="0"/>
            <a:t>Subject Matter Experts</a:t>
          </a:r>
        </a:p>
        <a:p>
          <a:pPr marL="171450" indent="-171450">
            <a:buFont typeface="Arial" panose="020B0604020202020204" pitchFamily="34" charset="0"/>
            <a:buChar char="•"/>
          </a:pPr>
          <a:r>
            <a:rPr lang="en-US" sz="1100" baseline="0"/>
            <a:t>Minimum process or system requirements</a:t>
          </a:r>
        </a:p>
        <a:p>
          <a:pPr marL="171450" indent="-171450">
            <a:buFont typeface="Arial" panose="020B0604020202020204" pitchFamily="34" charset="0"/>
            <a:buChar char="•"/>
          </a:pPr>
          <a:r>
            <a:rPr lang="en-US" sz="1100" baseline="0"/>
            <a:t>Service personnel suggested operating settings</a:t>
          </a:r>
        </a:p>
        <a:p>
          <a:pPr marL="171450" indent="-171450">
            <a:buFont typeface="Arial" panose="020B0604020202020204" pitchFamily="34" charset="0"/>
            <a:buChar char="•"/>
          </a:pPr>
          <a:r>
            <a:rPr lang="en-US" sz="1100" baseline="0"/>
            <a:t>Statistical process controls</a:t>
          </a:r>
        </a:p>
        <a:p>
          <a:pPr marL="171450" indent="-171450">
            <a:buFont typeface="Arial" panose="020B0604020202020204" pitchFamily="34" charset="0"/>
            <a:buChar char="•"/>
          </a:pPr>
          <a:r>
            <a:rPr lang="en-US" sz="1100" baseline="0"/>
            <a:t>Benchmarking performance of similar equipment</a:t>
          </a:r>
        </a:p>
        <a:p>
          <a:pPr marL="171450" indent="-171450">
            <a:buFont typeface="Arial" panose="020B0604020202020204" pitchFamily="34" charset="0"/>
            <a:buChar char="•"/>
          </a:pPr>
          <a:r>
            <a:rPr lang="en-US" sz="1100" baseline="0"/>
            <a:t>Industry standards </a:t>
          </a:r>
        </a:p>
        <a:p>
          <a:endParaRPr lang="en-US" sz="1100"/>
        </a:p>
      </xdr:txBody>
    </xdr:sp>
    <xdr:clientData/>
  </xdr:twoCellAnchor>
  <xdr:twoCellAnchor>
    <xdr:from>
      <xdr:col>23</xdr:col>
      <xdr:colOff>495300</xdr:colOff>
      <xdr:row>22</xdr:row>
      <xdr:rowOff>171450</xdr:rowOff>
    </xdr:from>
    <xdr:to>
      <xdr:col>27</xdr:col>
      <xdr:colOff>771525</xdr:colOff>
      <xdr:row>36</xdr:row>
      <xdr:rowOff>66674</xdr:rowOff>
    </xdr:to>
    <xdr:sp macro="" textlink="">
      <xdr:nvSpPr>
        <xdr:cNvPr id="9" name="TextBox 8">
          <a:extLst>
            <a:ext uri="{FF2B5EF4-FFF2-40B4-BE49-F238E27FC236}">
              <a16:creationId xmlns:a16="http://schemas.microsoft.com/office/drawing/2014/main" id="{FF212C6F-21D8-45F4-816E-752896FE2C1F}"/>
            </a:ext>
          </a:extLst>
        </xdr:cNvPr>
        <xdr:cNvSpPr txBox="1"/>
      </xdr:nvSpPr>
      <xdr:spPr>
        <a:xfrm>
          <a:off x="30079950" y="6096000"/>
          <a:ext cx="6257925" cy="2457449"/>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This section identifies</a:t>
          </a:r>
          <a:r>
            <a:rPr lang="en-US" sz="1100" baseline="0"/>
            <a:t> details on the process for monitoring the selected parameters:</a:t>
          </a:r>
          <a:endParaRPr lang="en-US" sz="1100"/>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WHO? = Who monitors</a:t>
          </a:r>
          <a:r>
            <a:rPr lang="en-US" sz="1100" b="0" i="0" u="none" strike="noStrike" baseline="0">
              <a:solidFill>
                <a:schemeClr val="dk1"/>
              </a:solidFill>
              <a:effectLst/>
              <a:latin typeface="+mn-lt"/>
              <a:ea typeface="+mn-ea"/>
              <a:cs typeface="+mn-cs"/>
            </a:rPr>
            <a:t> the parameter and collects information?</a:t>
          </a:r>
          <a:endParaRPr lang="en-US" sz="1100" b="0" i="0" u="none" strike="noStrike">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a:solidFill>
                <a:schemeClr val="dk1"/>
              </a:solidFill>
              <a:effectLst/>
              <a:latin typeface="+mn-lt"/>
              <a:ea typeface="+mn-ea"/>
              <a:cs typeface="+mn-cs"/>
            </a:rPr>
            <a:t>WHAT? = What specific information is collected?</a:t>
          </a:r>
          <a:endParaRPr lang="en-US" sz="1100">
            <a:effectLst/>
          </a:endParaRP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WHERE? = Where</a:t>
          </a:r>
          <a:r>
            <a:rPr lang="en-US" sz="1100" b="0" i="0" u="none" strike="noStrike" baseline="0">
              <a:solidFill>
                <a:schemeClr val="dk1"/>
              </a:solidFill>
              <a:effectLst/>
              <a:latin typeface="+mn-lt"/>
              <a:ea typeface="+mn-ea"/>
              <a:cs typeface="+mn-cs"/>
            </a:rPr>
            <a:t> on site, within the scope of the EnMS are systems located that need the monitoring?</a:t>
          </a:r>
          <a:endParaRPr lang="en-US" sz="1100" b="0" i="0" u="none" strike="noStrike">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a:solidFill>
                <a:schemeClr val="dk1"/>
              </a:solidFill>
              <a:effectLst/>
              <a:latin typeface="+mn-lt"/>
              <a:ea typeface="+mn-ea"/>
              <a:cs typeface="+mn-cs"/>
            </a:rPr>
            <a:t>WHEN? = When</a:t>
          </a:r>
          <a:r>
            <a:rPr lang="en-US" sz="1100" b="0" i="0" baseline="0">
              <a:solidFill>
                <a:schemeClr val="dk1"/>
              </a:solidFill>
              <a:effectLst/>
              <a:latin typeface="+mn-lt"/>
              <a:ea typeface="+mn-ea"/>
              <a:cs typeface="+mn-cs"/>
            </a:rPr>
            <a:t> is data collected and recorded?</a:t>
          </a:r>
          <a:endParaRPr lang="en-US" sz="1100">
            <a:effectLst/>
          </a:endParaRPr>
        </a:p>
        <a:p>
          <a:pPr marL="171450" indent="-171450">
            <a:buFont typeface="Arial" panose="020B0604020202020204" pitchFamily="34" charset="0"/>
            <a:buChar char="•"/>
          </a:pPr>
          <a:r>
            <a:rPr lang="en-US" sz="1100" b="0" i="0" u="none" strike="noStrike">
              <a:solidFill>
                <a:schemeClr val="dk1"/>
              </a:solidFill>
              <a:effectLst/>
              <a:latin typeface="+mn-lt"/>
              <a:ea typeface="+mn-ea"/>
              <a:cs typeface="+mn-cs"/>
            </a:rPr>
            <a:t>HOW? = How is the data</a:t>
          </a:r>
          <a:r>
            <a:rPr lang="en-US" sz="1100" b="0" i="0" u="none" strike="noStrike" baseline="0">
              <a:solidFill>
                <a:schemeClr val="dk1"/>
              </a:solidFill>
              <a:effectLst/>
              <a:latin typeface="+mn-lt"/>
              <a:ea typeface="+mn-ea"/>
              <a:cs typeface="+mn-cs"/>
            </a:rPr>
            <a:t> collected? Is this a manual pen &amp; paper process or is this information recorded in a building automation system, etc.</a:t>
          </a:r>
          <a:endParaRPr lang="en-US" sz="1100" b="0" i="0" u="none" strike="noStrike">
            <a:solidFill>
              <a:schemeClr val="dk1"/>
            </a:solidFill>
            <a:effectLst/>
            <a:latin typeface="+mn-lt"/>
            <a:ea typeface="+mn-ea"/>
            <a:cs typeface="+mn-cs"/>
          </a:endParaRPr>
        </a:p>
        <a:p>
          <a:pPr marL="171450" indent="-171450">
            <a:buFont typeface="Arial" panose="020B0604020202020204" pitchFamily="34" charset="0"/>
            <a:buChar char="•"/>
          </a:pPr>
          <a:r>
            <a:rPr lang="en-US"/>
            <a:t>Action for data:</a:t>
          </a:r>
          <a:r>
            <a:rPr lang="en-US" baseline="0"/>
            <a:t>  </a:t>
          </a:r>
          <a:r>
            <a:rPr lang="en-US"/>
            <a:t>Once</a:t>
          </a:r>
          <a:r>
            <a:rPr lang="en-US" baseline="0"/>
            <a:t> the data is collected, what is done with it.</a:t>
          </a:r>
          <a:br>
            <a:rPr lang="en-US" baseline="0"/>
          </a:br>
          <a:r>
            <a:rPr lang="en-US" baseline="0"/>
            <a:t>	Where is the data stored? </a:t>
          </a:r>
          <a:br>
            <a:rPr lang="en-US" baseline="0"/>
          </a:br>
          <a:r>
            <a:rPr lang="en-US" baseline="0"/>
            <a:t>	Who gets the data?</a:t>
          </a:r>
          <a:br>
            <a:rPr lang="en-US" baseline="0"/>
          </a:br>
          <a:r>
            <a:rPr lang="en-US" baseline="0"/>
            <a:t>	 Who aggregates the data</a:t>
          </a:r>
          <a:br>
            <a:rPr lang="en-US" baseline="0"/>
          </a:br>
          <a:r>
            <a:rPr lang="en-US" baseline="0"/>
            <a:t>	 Who analyzes the data?</a:t>
          </a:r>
          <a:br>
            <a:rPr lang="en-US" baseline="0"/>
          </a:br>
          <a:r>
            <a:rPr lang="en-US" baseline="0"/>
            <a:t>	 Who issues actions based on the data analysis?</a:t>
          </a:r>
          <a:br>
            <a:rPr lang="en-US" baseline="0"/>
          </a:br>
          <a:br>
            <a:rPr lang="en-US" baseline="0"/>
          </a:br>
          <a:br>
            <a:rPr lang="en-US" baseline="0"/>
          </a:br>
          <a:endParaRPr lang="en-US" baseline="0"/>
        </a:p>
      </xdr:txBody>
    </xdr:sp>
    <xdr:clientData/>
  </xdr:twoCellAnchor>
  <xdr:twoCellAnchor>
    <xdr:from>
      <xdr:col>29</xdr:col>
      <xdr:colOff>247650</xdr:colOff>
      <xdr:row>23</xdr:row>
      <xdr:rowOff>123825</xdr:rowOff>
    </xdr:from>
    <xdr:to>
      <xdr:col>33</xdr:col>
      <xdr:colOff>180975</xdr:colOff>
      <xdr:row>35</xdr:row>
      <xdr:rowOff>85725</xdr:rowOff>
    </xdr:to>
    <xdr:sp macro="" textlink="">
      <xdr:nvSpPr>
        <xdr:cNvPr id="10" name="TextBox 9">
          <a:extLst>
            <a:ext uri="{FF2B5EF4-FFF2-40B4-BE49-F238E27FC236}">
              <a16:creationId xmlns:a16="http://schemas.microsoft.com/office/drawing/2014/main" id="{41E416A6-9BD0-49B6-BC8F-71FCC70E2774}"/>
            </a:ext>
          </a:extLst>
        </xdr:cNvPr>
        <xdr:cNvSpPr txBox="1"/>
      </xdr:nvSpPr>
      <xdr:spPr>
        <a:xfrm>
          <a:off x="38804850" y="6229350"/>
          <a:ext cx="3438525" cy="2152650"/>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In addition to the operational</a:t>
          </a:r>
          <a:r>
            <a:rPr lang="en-US" sz="1100" baseline="0"/>
            <a:t> controls, SEUs must also receive proper maintenance. This should already be in place for the SEU equipment. For the EnMS there must be specific maintenance criteria in the form of a preventative maintenance system (PMS) with daily, weekly, monthly, annual, etc. periodic maintenance items to be competed on the SEU systems. Records of the scheduling and completion of these PMS items must be kept.</a:t>
          </a:r>
          <a:endParaRPr lang="en-US" sz="1100"/>
        </a:p>
      </xdr:txBody>
    </xdr:sp>
    <xdr:clientData/>
  </xdr:twoCellAnchor>
  <xdr:twoCellAnchor>
    <xdr:from>
      <xdr:col>37</xdr:col>
      <xdr:colOff>238125</xdr:colOff>
      <xdr:row>34</xdr:row>
      <xdr:rowOff>161925</xdr:rowOff>
    </xdr:from>
    <xdr:to>
      <xdr:col>41</xdr:col>
      <xdr:colOff>628650</xdr:colOff>
      <xdr:row>53</xdr:row>
      <xdr:rowOff>104775</xdr:rowOff>
    </xdr:to>
    <xdr:sp macro="" textlink="">
      <xdr:nvSpPr>
        <xdr:cNvPr id="11" name="TextBox 10">
          <a:extLst>
            <a:ext uri="{FF2B5EF4-FFF2-40B4-BE49-F238E27FC236}">
              <a16:creationId xmlns:a16="http://schemas.microsoft.com/office/drawing/2014/main" id="{49C0F679-D1CD-4162-97B3-4666BB5BC556}"/>
            </a:ext>
          </a:extLst>
        </xdr:cNvPr>
        <xdr:cNvSpPr txBox="1"/>
      </xdr:nvSpPr>
      <xdr:spPr>
        <a:xfrm>
          <a:off x="45805725" y="8277225"/>
          <a:ext cx="3438525" cy="3648075"/>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Once identified, it is very important to communicate these selected operational controls and maintenance criteria</a:t>
          </a:r>
          <a:r>
            <a:rPr lang="en-US" sz="1100" baseline="0"/>
            <a:t> to the appropriate personnel. </a:t>
          </a:r>
        </a:p>
        <a:p>
          <a:endParaRPr lang="en-US" sz="1100" baseline="0"/>
        </a:p>
        <a:p>
          <a:r>
            <a:rPr lang="en-US" sz="1100" baseline="0"/>
            <a:t>Appropriate personnel should include operators and maintenance technicians for the equipment and systems designated as SEUs. This must include site personnel and contractors. Leadership for these personnel should also be in the loop for this.</a:t>
          </a:r>
        </a:p>
        <a:p>
          <a:endParaRPr lang="en-US" sz="1100" baseline="0"/>
        </a:p>
        <a:p>
          <a:r>
            <a:rPr lang="en-US" sz="1100" baseline="0"/>
            <a:t>Communications should include the operational controls and maintenance criteria identified in the previous columns of the planning worksheet, or basically who, what, when, where, how, how often, records, documentation, and response to signification deviations.</a:t>
          </a:r>
        </a:p>
        <a:p>
          <a:endParaRPr lang="en-US" sz="1100" baseline="0"/>
        </a:p>
        <a:p>
          <a:r>
            <a:rPr lang="en-US" sz="1100" baseline="0"/>
            <a:t>Any forms, log sheets, building automation systems, etc., that will be used should be included in these communications.</a:t>
          </a:r>
          <a:endParaRPr lang="en-US" sz="1100"/>
        </a:p>
      </xdr:txBody>
    </xdr:sp>
    <xdr:clientData/>
  </xdr:twoCellAnchor>
  <xdr:twoCellAnchor>
    <xdr:from>
      <xdr:col>46</xdr:col>
      <xdr:colOff>390525</xdr:colOff>
      <xdr:row>26</xdr:row>
      <xdr:rowOff>47625</xdr:rowOff>
    </xdr:from>
    <xdr:to>
      <xdr:col>50</xdr:col>
      <xdr:colOff>590550</xdr:colOff>
      <xdr:row>35</xdr:row>
      <xdr:rowOff>85725</xdr:rowOff>
    </xdr:to>
    <xdr:sp macro="" textlink="">
      <xdr:nvSpPr>
        <xdr:cNvPr id="12" name="TextBox 11">
          <a:extLst>
            <a:ext uri="{FF2B5EF4-FFF2-40B4-BE49-F238E27FC236}">
              <a16:creationId xmlns:a16="http://schemas.microsoft.com/office/drawing/2014/main" id="{AC786436-80F7-4A66-839F-6B1A3AE3F257}"/>
            </a:ext>
          </a:extLst>
        </xdr:cNvPr>
        <xdr:cNvSpPr txBox="1"/>
      </xdr:nvSpPr>
      <xdr:spPr>
        <a:xfrm>
          <a:off x="52301775" y="6705600"/>
          <a:ext cx="4048125" cy="1676400"/>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Closely tied to the communication</a:t>
          </a:r>
          <a:r>
            <a:rPr lang="en-US" sz="1100" baseline="0"/>
            <a:t> of operational controls and maintenance criteria are the implementation tools.</a:t>
          </a:r>
        </a:p>
        <a:p>
          <a:endParaRPr lang="en-US" sz="1100" baseline="0"/>
        </a:p>
        <a:p>
          <a:r>
            <a:rPr lang="en-US" sz="1100" baseline="0"/>
            <a:t>The energy team and the equipment operators, maintenance techs, and others should work together to develop and issue the forms, log sheets, building automation systems, etc., that will be used for monitoring and completing operational controls and maintenance criteria.</a:t>
          </a:r>
          <a:endParaRPr lang="en-US" sz="1100"/>
        </a:p>
      </xdr:txBody>
    </xdr:sp>
    <xdr:clientData/>
  </xdr:twoCellAnchor>
  <xdr:twoCellAnchor>
    <xdr:from>
      <xdr:col>55</xdr:col>
      <xdr:colOff>333375</xdr:colOff>
      <xdr:row>31</xdr:row>
      <xdr:rowOff>123826</xdr:rowOff>
    </xdr:from>
    <xdr:to>
      <xdr:col>59</xdr:col>
      <xdr:colOff>762000</xdr:colOff>
      <xdr:row>37</xdr:row>
      <xdr:rowOff>161925</xdr:rowOff>
    </xdr:to>
    <xdr:sp macro="" textlink="">
      <xdr:nvSpPr>
        <xdr:cNvPr id="13" name="TextBox 12">
          <a:extLst>
            <a:ext uri="{FF2B5EF4-FFF2-40B4-BE49-F238E27FC236}">
              <a16:creationId xmlns:a16="http://schemas.microsoft.com/office/drawing/2014/main" id="{8AB06CE3-074C-46F8-A035-C6C235D4F629}"/>
            </a:ext>
          </a:extLst>
        </xdr:cNvPr>
        <xdr:cNvSpPr txBox="1"/>
      </xdr:nvSpPr>
      <xdr:spPr>
        <a:xfrm>
          <a:off x="60178950" y="7696201"/>
          <a:ext cx="4581525" cy="1190624"/>
        </a:xfrm>
        <a:prstGeom prst="rect">
          <a:avLst/>
        </a:prstGeom>
        <a:solidFill>
          <a:srgbClr val="E5D993"/>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NOTE:</a:t>
          </a:r>
        </a:p>
        <a:p>
          <a:r>
            <a:rPr lang="en-US" sz="1100"/>
            <a:t>The key point here</a:t>
          </a:r>
          <a:r>
            <a:rPr lang="en-US" sz="1100" baseline="0"/>
            <a:t> are:</a:t>
          </a:r>
        </a:p>
        <a:p>
          <a:r>
            <a:rPr lang="en-US" sz="1100"/>
            <a:t> - Anticipate unplanned</a:t>
          </a:r>
          <a:r>
            <a:rPr lang="en-US" sz="1100" baseline="0"/>
            <a:t> </a:t>
          </a:r>
          <a:r>
            <a:rPr lang="en-US" sz="1100"/>
            <a:t>changes</a:t>
          </a:r>
          <a:r>
            <a:rPr lang="en-US" sz="1100" baseline="0"/>
            <a:t> that may occur and avoid these</a:t>
          </a:r>
        </a:p>
        <a:p>
          <a:r>
            <a:rPr lang="en-US" sz="1100" baseline="0"/>
            <a:t>- Train personnel NOT to randomly change critical operational control parameters without approval</a:t>
          </a:r>
        </a:p>
        <a:p>
          <a:r>
            <a:rPr lang="en-US" sz="1100" baseline="0"/>
            <a:t>- When changes are needed, follow the process for completing the change</a:t>
          </a:r>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
  <sheetViews>
    <sheetView topLeftCell="A6" workbookViewId="0">
      <selection activeCell="D20" sqref="D20"/>
    </sheetView>
  </sheetViews>
  <sheetFormatPr defaultColWidth="9.08984375" defaultRowHeight="14.5"/>
  <cols>
    <col min="1" max="8" width="3.6328125" customWidth="1"/>
    <col min="9" max="14" width="2.26953125" customWidth="1"/>
    <col min="15" max="50" width="4.08984375" customWidth="1"/>
    <col min="51" max="67" width="3.6328125" customWidth="1"/>
    <col min="68" max="68" width="6.08984375" customWidth="1"/>
  </cols>
  <sheetData>
    <row r="1" spans="1:13" s="1" customFormat="1" ht="36">
      <c r="A1" s="711">
        <v>1</v>
      </c>
      <c r="B1" s="712"/>
      <c r="C1" s="713"/>
      <c r="D1" s="76" t="s">
        <v>0</v>
      </c>
    </row>
    <row r="2" spans="1:13" s="1" customFormat="1" ht="23.5">
      <c r="A2" s="714"/>
      <c r="B2" s="715"/>
      <c r="C2" s="716"/>
      <c r="F2" s="692" t="s">
        <v>1</v>
      </c>
      <c r="G2" s="693"/>
      <c r="H2" s="693"/>
      <c r="I2" s="693"/>
      <c r="J2" s="693"/>
      <c r="K2" s="693"/>
      <c r="L2" s="693"/>
      <c r="M2" s="693"/>
    </row>
    <row r="3" spans="1:13" s="1" customFormat="1">
      <c r="A3" s="717"/>
      <c r="B3" s="718"/>
      <c r="C3" s="719"/>
    </row>
    <row r="4" spans="1:13" s="1" customFormat="1" ht="31">
      <c r="F4" s="78" t="s">
        <v>2</v>
      </c>
    </row>
    <row r="5" spans="1:13" s="1" customFormat="1"/>
    <row r="6" spans="1:13" ht="23.5">
      <c r="J6" s="190" t="s">
        <v>3</v>
      </c>
    </row>
  </sheetData>
  <mergeCells count="1">
    <mergeCell ref="A1:C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6"/>
  <sheetViews>
    <sheetView topLeftCell="A12" workbookViewId="0">
      <selection activeCell="K24" sqref="K24"/>
    </sheetView>
  </sheetViews>
  <sheetFormatPr defaultColWidth="9.08984375" defaultRowHeight="14.5"/>
  <cols>
    <col min="1" max="4" width="3.6328125" customWidth="1"/>
    <col min="5" max="5" width="14.26953125" customWidth="1"/>
    <col min="6" max="6" width="24" customWidth="1"/>
    <col min="7" max="9" width="19.08984375" customWidth="1"/>
    <col min="10" max="10" width="16.6328125" customWidth="1"/>
    <col min="11" max="11" width="17.26953125" customWidth="1"/>
    <col min="12" max="12" width="13.6328125" customWidth="1"/>
    <col min="13" max="14" width="25.26953125" customWidth="1"/>
    <col min="15" max="15" width="9.6328125" customWidth="1"/>
    <col min="16" max="17" width="16.26953125" customWidth="1"/>
    <col min="18" max="19" width="23.26953125" customWidth="1"/>
    <col min="20" max="20" width="12.36328125" bestFit="1" customWidth="1"/>
    <col min="21" max="49" width="4.08984375" customWidth="1"/>
    <col min="50" max="66" width="3.6328125" customWidth="1"/>
    <col min="67" max="67" width="6.08984375" customWidth="1"/>
  </cols>
  <sheetData>
    <row r="1" spans="1:11" s="1" customFormat="1" ht="31">
      <c r="A1" s="711">
        <v>5</v>
      </c>
      <c r="B1" s="712"/>
      <c r="C1" s="713"/>
      <c r="D1" s="282" t="s">
        <v>496</v>
      </c>
    </row>
    <row r="2" spans="1:11" s="1" customFormat="1" ht="36">
      <c r="A2" s="714"/>
      <c r="B2" s="715"/>
      <c r="C2" s="716"/>
      <c r="E2" s="76" t="s">
        <v>0</v>
      </c>
    </row>
    <row r="3" spans="1:11" s="1" customFormat="1">
      <c r="A3" s="717"/>
      <c r="B3" s="718"/>
      <c r="C3" s="719"/>
    </row>
    <row r="4" spans="1:11" s="1" customFormat="1" ht="31">
      <c r="E4" s="188" t="s">
        <v>516</v>
      </c>
      <c r="H4" s="292" t="s">
        <v>517</v>
      </c>
    </row>
    <row r="5" spans="1:11" s="1" customFormat="1"/>
    <row r="6" spans="1:11" ht="18.5">
      <c r="D6" s="91" t="s">
        <v>518</v>
      </c>
      <c r="E6" s="91"/>
      <c r="F6" s="91"/>
      <c r="G6" s="91"/>
      <c r="H6" s="91"/>
      <c r="I6" s="91"/>
    </row>
    <row r="7" spans="1:11" ht="18.5">
      <c r="D7" s="91"/>
      <c r="E7" s="91" t="s">
        <v>519</v>
      </c>
      <c r="F7" s="91"/>
      <c r="G7" s="91"/>
      <c r="H7" s="91"/>
      <c r="I7" s="91"/>
    </row>
    <row r="8" spans="1:11" ht="18.5">
      <c r="D8" s="91"/>
      <c r="E8" s="91"/>
      <c r="F8" s="91"/>
      <c r="G8" s="91"/>
      <c r="H8" s="91"/>
      <c r="I8" s="91"/>
    </row>
    <row r="9" spans="1:11" ht="18.5">
      <c r="D9" s="91"/>
      <c r="E9" s="91"/>
      <c r="F9" s="91"/>
      <c r="G9" s="91"/>
      <c r="H9" s="91"/>
      <c r="I9" s="91"/>
    </row>
    <row r="10" spans="1:11" ht="26">
      <c r="D10" s="91"/>
      <c r="E10" s="91"/>
      <c r="F10" s="128"/>
      <c r="G10" s="91"/>
      <c r="H10" s="91"/>
      <c r="I10" s="91"/>
      <c r="J10" s="294" t="s">
        <v>520</v>
      </c>
    </row>
    <row r="11" spans="1:11" ht="18.5">
      <c r="D11" s="91"/>
      <c r="E11" s="91"/>
      <c r="F11" s="29" t="s">
        <v>521</v>
      </c>
      <c r="G11" s="91"/>
      <c r="H11" s="91"/>
      <c r="I11" s="91"/>
      <c r="J11" s="293" t="s">
        <v>522</v>
      </c>
    </row>
    <row r="12" spans="1:11" ht="18.5">
      <c r="D12" s="91"/>
      <c r="E12" s="91"/>
      <c r="G12" s="90" t="s">
        <v>523</v>
      </c>
      <c r="H12" s="289">
        <f>'3C_Elec Equip Master'!H5</f>
        <v>0</v>
      </c>
      <c r="I12" s="77" t="s">
        <v>124</v>
      </c>
      <c r="J12" s="295">
        <f>H12*3412.14/1000000</f>
        <v>0</v>
      </c>
      <c r="K12" s="77" t="s">
        <v>356</v>
      </c>
    </row>
    <row r="13" spans="1:11" ht="18.5">
      <c r="D13" s="91"/>
      <c r="E13" s="91"/>
      <c r="G13" s="90" t="s">
        <v>288</v>
      </c>
      <c r="H13" s="288">
        <f>'4_Utility Data'!$Q$98</f>
        <v>0</v>
      </c>
      <c r="I13" s="77" t="s">
        <v>124</v>
      </c>
      <c r="J13" s="296">
        <f>H13*3412.14/1000000</f>
        <v>0</v>
      </c>
      <c r="K13" s="77" t="s">
        <v>356</v>
      </c>
    </row>
    <row r="14" spans="1:11" ht="23.5">
      <c r="D14" s="91"/>
      <c r="E14" s="91"/>
      <c r="G14" s="290">
        <v>2019</v>
      </c>
      <c r="H14" s="32"/>
      <c r="I14" s="29"/>
    </row>
    <row r="15" spans="1:11" ht="18.5">
      <c r="D15" s="91"/>
      <c r="E15" s="91"/>
      <c r="G15" s="153" t="s">
        <v>305</v>
      </c>
      <c r="H15" s="286">
        <f>H12-H13</f>
        <v>0</v>
      </c>
      <c r="I15" s="287" t="e">
        <f>H15/H13</f>
        <v>#DIV/0!</v>
      </c>
    </row>
    <row r="16" spans="1:11" ht="18.5">
      <c r="D16" s="91"/>
      <c r="E16" s="91"/>
      <c r="F16" s="91"/>
    </row>
    <row r="18" spans="6:12" ht="18.5">
      <c r="F18" s="29" t="s">
        <v>524</v>
      </c>
    </row>
    <row r="19" spans="6:12" ht="18.5">
      <c r="G19" s="90" t="s">
        <v>525</v>
      </c>
      <c r="H19" s="291">
        <f>'3D_Combustion Equip Master'!H5</f>
        <v>0</v>
      </c>
      <c r="I19" s="77" t="s">
        <v>356</v>
      </c>
    </row>
    <row r="20" spans="6:12" ht="18.5">
      <c r="G20" s="90" t="s">
        <v>453</v>
      </c>
      <c r="H20" s="288">
        <f>'4_Utility Data'!$R$98</f>
        <v>0</v>
      </c>
      <c r="I20" s="77" t="s">
        <v>356</v>
      </c>
    </row>
    <row r="21" spans="6:12" ht="23.5">
      <c r="G21" s="290">
        <v>2019</v>
      </c>
      <c r="H21" s="32"/>
      <c r="I21" s="29"/>
      <c r="L21">
        <f>483+40+172+223+127+437+117+274</f>
        <v>1873</v>
      </c>
    </row>
    <row r="22" spans="6:12" ht="18.5">
      <c r="G22" s="153" t="s">
        <v>305</v>
      </c>
      <c r="H22" s="286">
        <f>H19-H20</f>
        <v>0</v>
      </c>
      <c r="I22" s="287" t="e">
        <f>H22/H20</f>
        <v>#DIV/0!</v>
      </c>
    </row>
    <row r="25" spans="6:12" ht="18.5">
      <c r="F25" s="29" t="s">
        <v>526</v>
      </c>
    </row>
    <row r="26" spans="6:12" ht="18.5">
      <c r="G26" s="90" t="s">
        <v>525</v>
      </c>
      <c r="H26" s="291">
        <f>'3D_Combustion Equip Master'!H4</f>
        <v>0</v>
      </c>
      <c r="I26" s="77" t="s">
        <v>356</v>
      </c>
    </row>
    <row r="27" spans="6:12" ht="18.5">
      <c r="G27" s="90" t="s">
        <v>527</v>
      </c>
      <c r="H27" s="376">
        <v>0</v>
      </c>
      <c r="I27" s="77" t="s">
        <v>356</v>
      </c>
    </row>
    <row r="28" spans="6:12" ht="23.5">
      <c r="G28" s="290">
        <v>2019</v>
      </c>
      <c r="H28" s="32"/>
      <c r="I28" s="29"/>
    </row>
    <row r="29" spans="6:12" ht="18.5">
      <c r="G29" s="153" t="s">
        <v>305</v>
      </c>
      <c r="H29" s="286">
        <f>H26-H27</f>
        <v>0</v>
      </c>
      <c r="I29" s="287" t="e">
        <f>H29/H27</f>
        <v>#DIV/0!</v>
      </c>
    </row>
    <row r="33" spans="7:9" ht="18.5">
      <c r="G33" s="90" t="s">
        <v>528</v>
      </c>
      <c r="H33" s="291">
        <f>J12+H19+H26</f>
        <v>0</v>
      </c>
      <c r="I33" s="77" t="s">
        <v>356</v>
      </c>
    </row>
    <row r="34" spans="7:9" ht="18.5">
      <c r="G34" s="90" t="s">
        <v>529</v>
      </c>
      <c r="H34" s="288">
        <f>J13+H20+H27</f>
        <v>0</v>
      </c>
      <c r="I34" s="77" t="s">
        <v>356</v>
      </c>
    </row>
    <row r="35" spans="7:9" ht="23.5">
      <c r="G35" s="290">
        <v>2019</v>
      </c>
      <c r="H35" s="32"/>
      <c r="I35" s="29"/>
    </row>
    <row r="36" spans="7:9" ht="18.5">
      <c r="G36" s="153" t="s">
        <v>530</v>
      </c>
      <c r="H36" s="286">
        <f>H33-H34</f>
        <v>0</v>
      </c>
      <c r="I36" s="287" t="e">
        <f>H36/H34</f>
        <v>#DIV/0!</v>
      </c>
    </row>
  </sheetData>
  <mergeCells count="1">
    <mergeCell ref="A1:C3"/>
  </mergeCells>
  <pageMargins left="0.7" right="0.7" top="0.75" bottom="0.75" header="0.3" footer="0.3"/>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96"/>
  <sheetViews>
    <sheetView topLeftCell="C10" workbookViewId="0">
      <selection activeCell="O46" sqref="O46"/>
    </sheetView>
  </sheetViews>
  <sheetFormatPr defaultColWidth="9.08984375" defaultRowHeight="14.5"/>
  <cols>
    <col min="1" max="6" width="3.6328125" customWidth="1"/>
    <col min="7" max="7" width="10" customWidth="1"/>
    <col min="8" max="8" width="7.6328125" customWidth="1"/>
    <col min="9" max="10" width="4" customWidth="1"/>
    <col min="11" max="11" width="3.6328125" customWidth="1"/>
    <col min="12" max="12" width="5.6328125" customWidth="1"/>
    <col min="13" max="13" width="16.7265625" customWidth="1"/>
    <col min="14" max="14" width="12.36328125" customWidth="1"/>
    <col min="15" max="15" width="12" customWidth="1"/>
    <col min="16" max="16" width="7" customWidth="1"/>
    <col min="17" max="17" width="16.7265625" customWidth="1"/>
    <col min="18" max="20" width="3.36328125" customWidth="1"/>
    <col min="21" max="22" width="6" customWidth="1"/>
    <col min="23" max="44" width="3.36328125" customWidth="1"/>
    <col min="45" max="47" width="4" customWidth="1"/>
    <col min="48" max="67" width="3.6328125" customWidth="1"/>
    <col min="68" max="68" width="6.08984375" customWidth="1"/>
  </cols>
  <sheetData>
    <row r="1" spans="1:18" s="1" customFormat="1" ht="31">
      <c r="A1" s="711">
        <v>6</v>
      </c>
      <c r="B1" s="712"/>
      <c r="C1" s="713"/>
      <c r="D1" s="282" t="s">
        <v>496</v>
      </c>
    </row>
    <row r="2" spans="1:18" s="1" customFormat="1" ht="36">
      <c r="A2" s="714"/>
      <c r="B2" s="715"/>
      <c r="C2" s="716"/>
      <c r="E2" s="76" t="s">
        <v>0</v>
      </c>
    </row>
    <row r="3" spans="1:18" s="1" customFormat="1">
      <c r="A3" s="717"/>
      <c r="B3" s="718"/>
      <c r="C3" s="719"/>
    </row>
    <row r="4" spans="1:18" s="1" customFormat="1" ht="31">
      <c r="F4" s="78" t="s">
        <v>531</v>
      </c>
    </row>
    <row r="5" spans="1:18" s="1" customFormat="1" ht="26">
      <c r="M5" s="126" t="s">
        <v>532</v>
      </c>
    </row>
    <row r="7" spans="1:18">
      <c r="D7" s="32"/>
      <c r="E7" s="32"/>
    </row>
    <row r="8" spans="1:18">
      <c r="E8" s="32"/>
    </row>
    <row r="9" spans="1:18" ht="26">
      <c r="E9" s="32"/>
      <c r="G9" s="191" t="s">
        <v>533</v>
      </c>
      <c r="N9" s="384" t="s">
        <v>534</v>
      </c>
    </row>
    <row r="10" spans="1:18" ht="18.5">
      <c r="L10" s="153" t="s">
        <v>535</v>
      </c>
      <c r="M10" s="83" t="s">
        <v>536</v>
      </c>
      <c r="N10" s="385" t="s">
        <v>356</v>
      </c>
      <c r="O10" s="83" t="s">
        <v>537</v>
      </c>
    </row>
    <row r="11" spans="1:18">
      <c r="M11" s="32" t="s">
        <v>538</v>
      </c>
      <c r="N11" s="80">
        <v>2850</v>
      </c>
      <c r="O11" s="355">
        <f>N11/$N$15</f>
        <v>1.0345090437869565E-2</v>
      </c>
    </row>
    <row r="12" spans="1:18">
      <c r="L12" s="32"/>
      <c r="M12" s="32" t="s">
        <v>29</v>
      </c>
      <c r="N12" s="80">
        <v>3900</v>
      </c>
      <c r="O12" s="355">
        <f>N12/$N$15</f>
        <v>1.4156439546558352E-2</v>
      </c>
      <c r="Q12" s="82"/>
    </row>
    <row r="13" spans="1:18" ht="18.5">
      <c r="L13" s="215" t="s">
        <v>325</v>
      </c>
      <c r="M13" s="32" t="s">
        <v>91</v>
      </c>
      <c r="N13" s="80">
        <v>122750</v>
      </c>
      <c r="O13" s="355">
        <f>N13/$N$15</f>
        <v>0.44556486008718915</v>
      </c>
      <c r="Q13" s="82">
        <f>'4_Utility Data'!Q98</f>
        <v>0</v>
      </c>
      <c r="R13" t="s">
        <v>539</v>
      </c>
    </row>
    <row r="14" spans="1:18">
      <c r="L14" s="32"/>
      <c r="M14" s="83" t="s">
        <v>23</v>
      </c>
      <c r="N14" s="84">
        <v>145993</v>
      </c>
      <c r="O14" s="362">
        <f>N14/$N$15</f>
        <v>0.5299336099283829</v>
      </c>
      <c r="Q14" s="82"/>
    </row>
    <row r="15" spans="1:18">
      <c r="M15" s="32"/>
      <c r="N15" s="80">
        <f>SUM(N11:N14)</f>
        <v>275493</v>
      </c>
      <c r="O15" s="81">
        <f>SUM(O11:O14)</f>
        <v>1</v>
      </c>
    </row>
    <row r="16" spans="1:18">
      <c r="C16" s="32"/>
      <c r="D16" s="80"/>
      <c r="E16" s="32"/>
    </row>
    <row r="17" spans="3:17">
      <c r="C17" s="32"/>
      <c r="D17" s="80"/>
      <c r="E17" s="32"/>
    </row>
    <row r="18" spans="3:17">
      <c r="C18" s="32"/>
      <c r="D18" s="80"/>
      <c r="E18" s="32"/>
    </row>
    <row r="19" spans="3:17">
      <c r="C19" s="32"/>
      <c r="D19" s="80"/>
      <c r="E19" s="32"/>
    </row>
    <row r="20" spans="3:17">
      <c r="C20" s="32"/>
      <c r="D20" s="80"/>
      <c r="E20" s="32"/>
    </row>
    <row r="21" spans="3:17" ht="26">
      <c r="C21" s="32"/>
      <c r="D21" s="80"/>
      <c r="E21" s="32"/>
      <c r="G21" s="191" t="s">
        <v>540</v>
      </c>
      <c r="O21" s="395" t="s">
        <v>541</v>
      </c>
    </row>
    <row r="22" spans="3:17" ht="18.5">
      <c r="D22" s="80"/>
      <c r="E22" s="32"/>
      <c r="L22" s="153" t="s">
        <v>542</v>
      </c>
      <c r="M22" s="377" t="s">
        <v>543</v>
      </c>
      <c r="O22" s="192" t="s">
        <v>544</v>
      </c>
    </row>
    <row r="23" spans="3:17">
      <c r="O23" s="396" t="s">
        <v>545</v>
      </c>
    </row>
    <row r="24" spans="3:17">
      <c r="I24" s="2" t="s">
        <v>546</v>
      </c>
      <c r="M24" s="81" t="s">
        <v>378</v>
      </c>
      <c r="N24" s="81" t="s">
        <v>328</v>
      </c>
      <c r="O24" s="397" t="s">
        <v>269</v>
      </c>
    </row>
    <row r="25" spans="3:17">
      <c r="H25" s="32" t="s">
        <v>547</v>
      </c>
      <c r="I25" s="181" t="s">
        <v>548</v>
      </c>
      <c r="J25" s="181" t="s">
        <v>549</v>
      </c>
      <c r="K25" s="181" t="s">
        <v>465</v>
      </c>
      <c r="L25" s="181" t="s">
        <v>550</v>
      </c>
      <c r="M25" s="85" t="s">
        <v>380</v>
      </c>
      <c r="N25" s="85" t="s">
        <v>381</v>
      </c>
      <c r="O25" s="398" t="s">
        <v>356</v>
      </c>
      <c r="P25" s="83" t="s">
        <v>537</v>
      </c>
      <c r="Q25" s="83" t="s">
        <v>551</v>
      </c>
    </row>
    <row r="26" spans="3:17">
      <c r="H26" s="32">
        <v>1</v>
      </c>
      <c r="I26" s="181" t="s">
        <v>552</v>
      </c>
      <c r="J26" s="181" t="s">
        <v>552</v>
      </c>
      <c r="K26" s="181"/>
      <c r="L26" s="181"/>
      <c r="M26" s="81" t="s">
        <v>553</v>
      </c>
      <c r="N26" s="81" t="s">
        <v>403</v>
      </c>
      <c r="O26" s="480">
        <f>'3C_Elec Equip Master'!AU60+'3D_Combustion Equip Master'!AD38+'3D_Combustion Equip Master'!AD40+'3D_Combustion Equip Master'!AD41</f>
        <v>95236.4</v>
      </c>
      <c r="P26" s="382">
        <f t="shared" ref="P26:P35" si="0">O26/$O$46</f>
        <v>0.34569507336860339</v>
      </c>
      <c r="Q26" t="s">
        <v>554</v>
      </c>
    </row>
    <row r="27" spans="3:17">
      <c r="H27" s="32">
        <v>2</v>
      </c>
      <c r="I27" s="181" t="s">
        <v>552</v>
      </c>
      <c r="J27" s="181" t="s">
        <v>552</v>
      </c>
      <c r="K27" s="181"/>
      <c r="L27" s="181"/>
      <c r="M27" s="81" t="s">
        <v>555</v>
      </c>
      <c r="N27" s="81" t="s">
        <v>475</v>
      </c>
      <c r="O27" s="480">
        <f>'3C_Elec Equip Master'!AP58+'3D_Combustion Equip Master'!AD42</f>
        <v>55762</v>
      </c>
      <c r="P27" s="382">
        <f t="shared" si="0"/>
        <v>0.20240841402216028</v>
      </c>
      <c r="Q27" t="s">
        <v>556</v>
      </c>
    </row>
    <row r="28" spans="3:17">
      <c r="H28" s="32">
        <v>3</v>
      </c>
      <c r="I28" s="181" t="s">
        <v>552</v>
      </c>
      <c r="J28" s="181"/>
      <c r="K28" s="181"/>
      <c r="L28" s="181"/>
      <c r="M28" s="32" t="s">
        <v>553</v>
      </c>
      <c r="N28" s="32" t="s">
        <v>557</v>
      </c>
      <c r="O28" s="480">
        <f>'3C_Elec Equip Master'!AU55+'3C_Elec Equip Master'!AU57+'3C_Elec Equip Master'!AU58+'3C_Elec Equip Master'!AU59</f>
        <v>39176.5</v>
      </c>
      <c r="P28" s="382">
        <f t="shared" si="0"/>
        <v>0.14220532319391632</v>
      </c>
      <c r="Q28" t="s">
        <v>558</v>
      </c>
    </row>
    <row r="29" spans="3:17">
      <c r="H29" s="32">
        <v>4</v>
      </c>
      <c r="I29" s="181" t="s">
        <v>552</v>
      </c>
      <c r="J29" s="181"/>
      <c r="K29" s="181"/>
      <c r="L29" s="181"/>
      <c r="M29" s="81" t="s">
        <v>555</v>
      </c>
      <c r="N29" s="81" t="s">
        <v>417</v>
      </c>
      <c r="O29" s="480">
        <f>'3C_Elec Equip Master'!AP54</f>
        <v>21203.5</v>
      </c>
      <c r="P29" s="382">
        <f t="shared" si="0"/>
        <v>7.6965797616994999E-2</v>
      </c>
      <c r="Q29" t="s">
        <v>559</v>
      </c>
    </row>
    <row r="30" spans="3:17">
      <c r="H30" s="32">
        <v>5</v>
      </c>
      <c r="I30" s="181" t="s">
        <v>552</v>
      </c>
      <c r="J30" s="181" t="s">
        <v>552</v>
      </c>
      <c r="K30" s="181"/>
      <c r="L30" s="181"/>
      <c r="M30" s="81" t="s">
        <v>553</v>
      </c>
      <c r="N30" s="81" t="s">
        <v>394</v>
      </c>
      <c r="O30" s="480">
        <f>'3C_Elec Equip Master'!AP56+'3D_Combustion Equip Master'!AD39</f>
        <v>20783.099999999999</v>
      </c>
      <c r="P30" s="382">
        <f t="shared" si="0"/>
        <v>7.5439803261431779E-2</v>
      </c>
      <c r="Q30" t="s">
        <v>560</v>
      </c>
    </row>
    <row r="31" spans="3:17">
      <c r="H31" s="32">
        <v>6</v>
      </c>
      <c r="I31" s="181" t="s">
        <v>552</v>
      </c>
      <c r="J31" s="181"/>
      <c r="K31" s="181"/>
      <c r="L31" s="181"/>
      <c r="M31" s="81" t="s">
        <v>553</v>
      </c>
      <c r="N31" s="81" t="s">
        <v>561</v>
      </c>
      <c r="O31" s="480">
        <f>'3C_Elec Equip Master'!AU54+'3C_Elec Equip Master'!AU61+'3C_Elec Equip Master'!AU63+'3C_Elec Equip Master'!AU64</f>
        <v>10414.700000000001</v>
      </c>
      <c r="P31" s="382">
        <f t="shared" si="0"/>
        <v>3.7803932956432564E-2</v>
      </c>
      <c r="Q31" t="s">
        <v>562</v>
      </c>
    </row>
    <row r="32" spans="3:17">
      <c r="H32" s="32">
        <v>7</v>
      </c>
      <c r="I32" s="181" t="s">
        <v>552</v>
      </c>
      <c r="J32" s="181"/>
      <c r="K32" s="181"/>
      <c r="L32" s="181"/>
      <c r="M32" s="81" t="s">
        <v>553</v>
      </c>
      <c r="N32" s="81" t="s">
        <v>418</v>
      </c>
      <c r="O32" s="480">
        <f>'3C_Elec Equip Master'!AP53</f>
        <v>10037.6</v>
      </c>
      <c r="P32" s="382">
        <f t="shared" si="0"/>
        <v>3.6435111663656899E-2</v>
      </c>
      <c r="Q32" t="s">
        <v>388</v>
      </c>
    </row>
    <row r="33" spans="8:17">
      <c r="H33" s="32">
        <v>8</v>
      </c>
      <c r="I33" s="181" t="s">
        <v>552</v>
      </c>
      <c r="J33" s="181"/>
      <c r="K33" s="181"/>
      <c r="L33" s="181"/>
      <c r="M33" s="81" t="s">
        <v>555</v>
      </c>
      <c r="N33" s="81" t="s">
        <v>563</v>
      </c>
      <c r="O33" s="480">
        <f>'3C_Elec Equip Master'!AP55</f>
        <v>8795</v>
      </c>
      <c r="P33" s="382">
        <f t="shared" si="0"/>
        <v>3.1924644046571131E-2</v>
      </c>
      <c r="Q33" t="s">
        <v>564</v>
      </c>
    </row>
    <row r="34" spans="8:17">
      <c r="H34" s="32">
        <v>9</v>
      </c>
      <c r="I34" s="181" t="s">
        <v>552</v>
      </c>
      <c r="J34" s="181"/>
      <c r="K34" s="181"/>
      <c r="L34" s="181"/>
      <c r="M34" s="81" t="s">
        <v>553</v>
      </c>
      <c r="N34" s="81" t="s">
        <v>395</v>
      </c>
      <c r="O34" s="480">
        <f>'3C_Elec Equip Master'!AU56+'3C_Elec Equip Master'!AU62</f>
        <v>8565.2999999999993</v>
      </c>
      <c r="P34" s="382">
        <f t="shared" si="0"/>
        <v>3.1090864542591894E-2</v>
      </c>
      <c r="Q34" t="s">
        <v>565</v>
      </c>
    </row>
    <row r="35" spans="8:17">
      <c r="H35" s="32">
        <v>10</v>
      </c>
      <c r="I35" s="181" t="s">
        <v>552</v>
      </c>
      <c r="J35" s="181"/>
      <c r="K35" s="181"/>
      <c r="L35" s="181"/>
      <c r="M35" s="81" t="s">
        <v>553</v>
      </c>
      <c r="N35" s="81" t="s">
        <v>396</v>
      </c>
      <c r="O35" s="480">
        <f>'3C_Elec Equip Master'!AP57</f>
        <v>5518.4</v>
      </c>
      <c r="P35" s="382">
        <f t="shared" si="0"/>
        <v>2.0031035327640494E-2</v>
      </c>
      <c r="Q35" t="s">
        <v>396</v>
      </c>
    </row>
    <row r="36" spans="8:17">
      <c r="H36" s="32">
        <v>11</v>
      </c>
      <c r="I36" s="181"/>
      <c r="J36" s="181"/>
      <c r="K36" s="181"/>
      <c r="L36" s="181"/>
      <c r="O36" s="32"/>
      <c r="Q36" t="s">
        <v>234</v>
      </c>
    </row>
    <row r="37" spans="8:17">
      <c r="H37" s="32">
        <v>12</v>
      </c>
      <c r="I37" s="181"/>
      <c r="J37" s="181"/>
      <c r="K37" s="181"/>
      <c r="L37" s="181"/>
      <c r="O37" s="32"/>
      <c r="Q37" t="s">
        <v>234</v>
      </c>
    </row>
    <row r="38" spans="8:17">
      <c r="H38" s="32">
        <v>13</v>
      </c>
      <c r="I38" s="181"/>
      <c r="J38" s="181"/>
      <c r="K38" s="181"/>
      <c r="L38" s="181"/>
      <c r="O38" s="32"/>
      <c r="Q38" t="s">
        <v>234</v>
      </c>
    </row>
    <row r="39" spans="8:17">
      <c r="H39" s="32">
        <v>14</v>
      </c>
      <c r="I39" s="181"/>
      <c r="J39" s="181"/>
      <c r="K39" s="181"/>
      <c r="L39" s="181"/>
      <c r="O39" s="32"/>
      <c r="Q39" t="s">
        <v>234</v>
      </c>
    </row>
    <row r="40" spans="8:17">
      <c r="H40" s="32">
        <v>15</v>
      </c>
      <c r="I40" s="181"/>
      <c r="J40" s="181"/>
      <c r="K40" s="181"/>
      <c r="L40" s="181"/>
      <c r="O40" s="32"/>
      <c r="Q40" t="s">
        <v>234</v>
      </c>
    </row>
    <row r="41" spans="8:17">
      <c r="H41" s="32">
        <v>16</v>
      </c>
      <c r="I41" s="181"/>
      <c r="J41" s="181"/>
      <c r="K41" s="181"/>
      <c r="L41" s="181"/>
      <c r="O41" s="32"/>
      <c r="Q41" t="s">
        <v>234</v>
      </c>
    </row>
    <row r="42" spans="8:17">
      <c r="H42" s="32">
        <v>17</v>
      </c>
      <c r="I42" s="181"/>
      <c r="J42" s="181"/>
      <c r="K42" s="181"/>
      <c r="L42" s="181"/>
      <c r="O42" s="32"/>
      <c r="Q42" t="s">
        <v>234</v>
      </c>
    </row>
    <row r="43" spans="8:17">
      <c r="H43" s="32">
        <v>18</v>
      </c>
      <c r="I43" s="181"/>
      <c r="J43" s="181"/>
      <c r="K43" s="181"/>
      <c r="L43" s="181"/>
      <c r="O43" s="32"/>
    </row>
    <row r="44" spans="8:17">
      <c r="H44" s="32">
        <v>19</v>
      </c>
      <c r="I44" s="181"/>
      <c r="J44" s="181"/>
      <c r="K44" s="181"/>
      <c r="L44" s="181"/>
      <c r="O44" s="32"/>
    </row>
    <row r="45" spans="8:17">
      <c r="H45" s="32">
        <v>20</v>
      </c>
      <c r="I45" s="181"/>
      <c r="J45" s="181"/>
      <c r="K45" s="181"/>
      <c r="L45" s="181"/>
      <c r="M45" s="393"/>
      <c r="N45" s="375"/>
      <c r="O45" s="83"/>
      <c r="P45" s="375"/>
      <c r="Q45" s="375"/>
    </row>
    <row r="46" spans="8:17">
      <c r="H46" s="32"/>
      <c r="N46" s="394"/>
      <c r="O46" s="80">
        <f>SUM(O26:O45)</f>
        <v>275492.50000000006</v>
      </c>
      <c r="P46" s="381">
        <f>SUM(P26:P45)</f>
        <v>0.99999999999999967</v>
      </c>
    </row>
    <row r="47" spans="8:17">
      <c r="H47" s="32"/>
      <c r="O47" s="80">
        <f>O46-'5_Estimated vs Actual'!H33</f>
        <v>275492.50000000006</v>
      </c>
    </row>
    <row r="48" spans="8:17">
      <c r="O48" s="32" t="s">
        <v>566</v>
      </c>
    </row>
    <row r="49" spans="12:17">
      <c r="Q49" t="s">
        <v>234</v>
      </c>
    </row>
    <row r="50" spans="12:17" ht="18.5">
      <c r="L50" s="153" t="s">
        <v>567</v>
      </c>
      <c r="M50" s="377" t="s">
        <v>568</v>
      </c>
    </row>
    <row r="52" spans="12:17">
      <c r="M52" s="81" t="s">
        <v>332</v>
      </c>
      <c r="N52" s="81" t="s">
        <v>333</v>
      </c>
      <c r="O52" s="372" t="s">
        <v>379</v>
      </c>
    </row>
    <row r="53" spans="12:17">
      <c r="M53" s="85" t="s">
        <v>380</v>
      </c>
      <c r="N53" s="85" t="s">
        <v>381</v>
      </c>
      <c r="O53" s="373" t="s">
        <v>356</v>
      </c>
      <c r="P53" s="83" t="s">
        <v>537</v>
      </c>
    </row>
    <row r="54" spans="12:17">
      <c r="M54" s="81" t="s">
        <v>415</v>
      </c>
      <c r="N54" s="81" t="s">
        <v>422</v>
      </c>
      <c r="O54" s="379">
        <f>'3C_Elec Equip Master'!AP73</f>
        <v>79452.899999999994</v>
      </c>
      <c r="P54" s="382">
        <f>O54/$O$62</f>
        <v>0.73026025543929829</v>
      </c>
      <c r="Q54" t="s">
        <v>569</v>
      </c>
    </row>
    <row r="55" spans="12:17">
      <c r="M55" s="81" t="s">
        <v>559</v>
      </c>
      <c r="N55" s="81" t="s">
        <v>422</v>
      </c>
      <c r="O55" s="379">
        <f>'3C_Elec Equip Master'!AP69</f>
        <v>21203.5</v>
      </c>
      <c r="P55" s="382">
        <f>O55/$O$62</f>
        <v>0.19488367732590203</v>
      </c>
      <c r="Q55" t="s">
        <v>570</v>
      </c>
    </row>
    <row r="56" spans="12:17">
      <c r="M56" s="85" t="s">
        <v>421</v>
      </c>
      <c r="N56" s="85" t="s">
        <v>422</v>
      </c>
      <c r="O56" s="380">
        <f>'3C_Elec Equip Master'!AP71</f>
        <v>5518.4</v>
      </c>
      <c r="P56" s="382">
        <f>O56/$O$62</f>
        <v>5.0720215292534614E-2</v>
      </c>
      <c r="Q56" t="s">
        <v>144</v>
      </c>
    </row>
    <row r="57" spans="12:17">
      <c r="M57" s="465" t="s">
        <v>410</v>
      </c>
      <c r="N57" s="386" t="s">
        <v>571</v>
      </c>
      <c r="O57" s="387">
        <f>'3C_Elec Equip Master'!AP66+'3C_Elec Equip Master'!AP67+'3C_Elec Equip Master'!AP68+'3C_Elec Equip Master'!AP70+'3C_Elec Equip Master'!AP72</f>
        <v>2626</v>
      </c>
      <c r="P57" s="383">
        <f>O57/$O$62</f>
        <v>2.4135851942265134E-2</v>
      </c>
      <c r="Q57" t="s">
        <v>572</v>
      </c>
    </row>
    <row r="58" spans="12:17">
      <c r="M58" s="81"/>
      <c r="N58" s="81"/>
      <c r="O58" s="379"/>
    </row>
    <row r="59" spans="12:17">
      <c r="M59" s="81"/>
      <c r="N59" s="81"/>
      <c r="O59" s="379"/>
    </row>
    <row r="60" spans="12:17">
      <c r="M60" s="81"/>
      <c r="N60" s="81"/>
      <c r="O60" s="379"/>
    </row>
    <row r="61" spans="12:17">
      <c r="M61" s="85"/>
      <c r="N61" s="85"/>
      <c r="O61" s="380"/>
    </row>
    <row r="62" spans="12:17">
      <c r="O62" s="379">
        <f>SUM(O54:O57)</f>
        <v>108800.79999999999</v>
      </c>
      <c r="P62" s="381">
        <f>SUM(P54:P57)</f>
        <v>1</v>
      </c>
    </row>
    <row r="63" spans="12:17">
      <c r="O63" s="185">
        <f>O62-'3C_Elec Equip Master'!AP43</f>
        <v>108800.79999999999</v>
      </c>
    </row>
    <row r="64" spans="12:17">
      <c r="O64" s="32" t="s">
        <v>372</v>
      </c>
    </row>
    <row r="65" spans="12:17" ht="18.5">
      <c r="L65" s="153" t="s">
        <v>573</v>
      </c>
      <c r="M65" s="377" t="s">
        <v>568</v>
      </c>
    </row>
    <row r="67" spans="12:17">
      <c r="M67" s="81" t="s">
        <v>332</v>
      </c>
      <c r="N67" s="81" t="s">
        <v>333</v>
      </c>
      <c r="O67" s="372" t="s">
        <v>379</v>
      </c>
    </row>
    <row r="68" spans="12:17">
      <c r="M68" s="85" t="s">
        <v>380</v>
      </c>
      <c r="N68" s="85" t="s">
        <v>381</v>
      </c>
      <c r="O68" s="373" t="s">
        <v>356</v>
      </c>
      <c r="P68" s="83" t="s">
        <v>537</v>
      </c>
    </row>
    <row r="69" spans="12:17">
      <c r="M69" s="81" t="s">
        <v>415</v>
      </c>
      <c r="N69" s="81" t="s">
        <v>386</v>
      </c>
      <c r="O69" s="185">
        <f>'3C_Elec Equip Master'!AK71</f>
        <v>36430.6</v>
      </c>
      <c r="P69" s="382">
        <f t="shared" ref="P69:P74" si="1">O69/$O$76</f>
        <v>0.4585153058270634</v>
      </c>
      <c r="Q69" t="s">
        <v>386</v>
      </c>
    </row>
    <row r="70" spans="12:17">
      <c r="M70" s="81" t="s">
        <v>415</v>
      </c>
      <c r="N70" s="81" t="s">
        <v>397</v>
      </c>
      <c r="O70" s="185">
        <f>'3C_Elec Equip Master'!AK73</f>
        <v>22725</v>
      </c>
      <c r="P70" s="382">
        <f t="shared" si="1"/>
        <v>0.28601670916537242</v>
      </c>
      <c r="Q70" t="s">
        <v>574</v>
      </c>
    </row>
    <row r="71" spans="12:17">
      <c r="M71" s="81" t="s">
        <v>415</v>
      </c>
      <c r="N71" s="81" t="s">
        <v>418</v>
      </c>
      <c r="O71" s="185">
        <f>'3C_Elec Equip Master'!AK70</f>
        <v>10037.6</v>
      </c>
      <c r="P71" s="382">
        <f t="shared" si="1"/>
        <v>0.12633317139354641</v>
      </c>
      <c r="Q71" t="s">
        <v>50</v>
      </c>
    </row>
    <row r="72" spans="12:17">
      <c r="M72" s="81" t="s">
        <v>415</v>
      </c>
      <c r="N72" s="81" t="s">
        <v>575</v>
      </c>
      <c r="O72" s="185">
        <f>'3C_Elec Equip Master'!AK72</f>
        <v>6160</v>
      </c>
      <c r="P72" s="382">
        <f t="shared" si="1"/>
        <v>7.7529721824364975E-2</v>
      </c>
      <c r="Q72" t="s">
        <v>576</v>
      </c>
    </row>
    <row r="73" spans="12:17">
      <c r="M73" s="81" t="s">
        <v>415</v>
      </c>
      <c r="N73" s="81" t="s">
        <v>426</v>
      </c>
      <c r="O73" s="185">
        <f>'3C_Elec Equip Master'!AK74</f>
        <v>3657.8</v>
      </c>
      <c r="P73" s="382">
        <f t="shared" si="1"/>
        <v>4.6037048131357505E-2</v>
      </c>
      <c r="Q73" t="s">
        <v>577</v>
      </c>
    </row>
    <row r="74" spans="12:17">
      <c r="M74" s="81" t="s">
        <v>415</v>
      </c>
      <c r="N74" s="81" t="s">
        <v>416</v>
      </c>
      <c r="O74" s="185">
        <f>'3C_Elec Equip Master'!AK69</f>
        <v>442.4</v>
      </c>
      <c r="P74" s="382">
        <f t="shared" si="1"/>
        <v>5.5680436582953028E-3</v>
      </c>
      <c r="Q74" t="s">
        <v>578</v>
      </c>
    </row>
    <row r="75" spans="12:17">
      <c r="M75" s="85"/>
      <c r="N75" s="85"/>
      <c r="O75" s="364"/>
      <c r="P75" s="362"/>
    </row>
    <row r="76" spans="12:17">
      <c r="O76" s="80">
        <f>SUM(O69:O75)</f>
        <v>79453.399999999994</v>
      </c>
      <c r="P76" s="382">
        <f>SUM(P69:P75)</f>
        <v>1</v>
      </c>
    </row>
    <row r="77" spans="12:17">
      <c r="O77" s="80">
        <f>O76-'3C_Elec Equip Master'!AK76</f>
        <v>0</v>
      </c>
    </row>
    <row r="78" spans="12:17">
      <c r="O78" s="32" t="s">
        <v>372</v>
      </c>
    </row>
    <row r="82" spans="13:17">
      <c r="M82" s="377" t="s">
        <v>579</v>
      </c>
    </row>
    <row r="83" spans="13:17">
      <c r="M83" s="32"/>
      <c r="N83" s="32"/>
      <c r="O83" s="32" t="s">
        <v>580</v>
      </c>
      <c r="P83" s="32"/>
      <c r="Q83" s="32"/>
    </row>
    <row r="84" spans="13:17">
      <c r="M84" s="86">
        <v>1</v>
      </c>
      <c r="N84" s="86" t="s">
        <v>124</v>
      </c>
      <c r="O84" s="86" t="s">
        <v>581</v>
      </c>
      <c r="P84" s="87">
        <v>3412</v>
      </c>
      <c r="Q84" s="86" t="s">
        <v>582</v>
      </c>
    </row>
    <row r="85" spans="13:17">
      <c r="M85" s="32"/>
      <c r="N85" s="32" t="s">
        <v>583</v>
      </c>
      <c r="O85" s="32"/>
      <c r="P85" s="80"/>
      <c r="Q85" s="32" t="s">
        <v>583</v>
      </c>
    </row>
    <row r="86" spans="13:17">
      <c r="M86" s="32" t="s">
        <v>584</v>
      </c>
      <c r="N86" s="80"/>
      <c r="O86" s="32"/>
    </row>
    <row r="87" spans="13:17">
      <c r="M87" s="82">
        <v>1000000</v>
      </c>
      <c r="N87" t="s">
        <v>124</v>
      </c>
      <c r="O87" t="s">
        <v>581</v>
      </c>
      <c r="P87" s="82">
        <f>P84*M87/1000000</f>
        <v>3412</v>
      </c>
      <c r="Q87" t="s">
        <v>356</v>
      </c>
    </row>
    <row r="88" spans="13:17">
      <c r="M88" s="82">
        <v>5000000</v>
      </c>
      <c r="N88" t="s">
        <v>124</v>
      </c>
      <c r="O88" t="s">
        <v>581</v>
      </c>
      <c r="P88" s="82">
        <f>P84*M88/1000000</f>
        <v>17060</v>
      </c>
      <c r="Q88" t="s">
        <v>356</v>
      </c>
    </row>
    <row r="90" spans="13:17">
      <c r="M90" s="32" t="s">
        <v>92</v>
      </c>
    </row>
    <row r="91" spans="13:17">
      <c r="M91" s="185">
        <v>139000</v>
      </c>
    </row>
    <row r="92" spans="13:17">
      <c r="M92" s="32" t="s">
        <v>585</v>
      </c>
    </row>
    <row r="94" spans="13:17">
      <c r="M94" s="32" t="s">
        <v>465</v>
      </c>
    </row>
    <row r="95" spans="13:17">
      <c r="M95" s="185">
        <v>91330</v>
      </c>
    </row>
    <row r="96" spans="13:17">
      <c r="M96" s="32" t="s">
        <v>585</v>
      </c>
    </row>
  </sheetData>
  <sortState xmlns:xlrd2="http://schemas.microsoft.com/office/spreadsheetml/2017/richdata2" ref="I26:Q35">
    <sortCondition descending="1" ref="O26:O35"/>
  </sortState>
  <mergeCells count="1">
    <mergeCell ref="A1:C3"/>
  </mergeCells>
  <pageMargins left="0.7" right="0.7" top="0.75" bottom="0.75" header="0.3" footer="0.3"/>
  <pageSetup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4"/>
  <sheetViews>
    <sheetView topLeftCell="A2" workbookViewId="0">
      <selection activeCell="Q8" sqref="Q8:S23"/>
    </sheetView>
  </sheetViews>
  <sheetFormatPr defaultRowHeight="14.5"/>
  <cols>
    <col min="1" max="3" width="3.6328125" customWidth="1"/>
    <col min="4" max="4" width="28.08984375" customWidth="1"/>
    <col min="5" max="5" width="14" customWidth="1"/>
    <col min="6" max="9" width="8.36328125" customWidth="1"/>
    <col min="10" max="10" width="14.36328125" customWidth="1"/>
    <col min="11" max="11" width="15.08984375" customWidth="1"/>
    <col min="12" max="12" width="14.36328125" customWidth="1"/>
    <col min="13" max="13" width="16.26953125" customWidth="1"/>
    <col min="14" max="14" width="18.08984375" customWidth="1"/>
    <col min="15" max="15" width="13.6328125" customWidth="1"/>
    <col min="16" max="16" width="8.7265625" customWidth="1"/>
    <col min="17" max="17" width="13.6328125" customWidth="1"/>
    <col min="18" max="18" width="11.26953125" customWidth="1"/>
    <col min="19" max="19" width="13.26953125" customWidth="1"/>
    <col min="20" max="20" width="7.36328125" customWidth="1"/>
    <col min="21" max="22" width="14.26953125" customWidth="1"/>
    <col min="23" max="24" width="6" customWidth="1"/>
    <col min="25" max="27" width="3.36328125" customWidth="1"/>
  </cols>
  <sheetData>
    <row r="1" spans="1:27" ht="31">
      <c r="A1" s="711">
        <v>7</v>
      </c>
      <c r="B1" s="712"/>
      <c r="C1" s="713"/>
      <c r="D1" s="282" t="s">
        <v>496</v>
      </c>
      <c r="E1" s="1"/>
      <c r="F1" s="1"/>
      <c r="G1" s="1"/>
      <c r="H1" s="1"/>
      <c r="I1" s="1"/>
      <c r="J1" s="1"/>
      <c r="K1" s="1"/>
      <c r="L1" s="1"/>
      <c r="M1" s="420" t="s">
        <v>586</v>
      </c>
      <c r="N1" s="412" t="s">
        <v>587</v>
      </c>
      <c r="O1" s="413" t="s">
        <v>588</v>
      </c>
      <c r="P1" s="414"/>
      <c r="Q1" s="412" t="s">
        <v>589</v>
      </c>
      <c r="R1" s="1"/>
      <c r="S1" s="1"/>
      <c r="T1" s="1"/>
      <c r="U1" s="1"/>
      <c r="V1" s="1"/>
      <c r="W1" s="1"/>
      <c r="X1" s="1"/>
      <c r="Y1" s="1"/>
      <c r="Z1" s="1"/>
      <c r="AA1" s="1"/>
    </row>
    <row r="2" spans="1:27" ht="43.5">
      <c r="A2" s="714"/>
      <c r="B2" s="715"/>
      <c r="C2" s="716"/>
      <c r="D2" s="1"/>
      <c r="E2" s="76" t="s">
        <v>0</v>
      </c>
      <c r="F2" s="1"/>
      <c r="G2" s="1"/>
      <c r="H2" s="1"/>
      <c r="I2" s="1"/>
      <c r="J2" s="1"/>
      <c r="K2" s="1"/>
      <c r="L2" s="1"/>
      <c r="M2" s="1"/>
      <c r="N2" s="415" t="s">
        <v>590</v>
      </c>
      <c r="O2" s="416"/>
      <c r="P2" s="416"/>
      <c r="Q2" s="416"/>
      <c r="R2" s="416"/>
      <c r="S2" s="417"/>
      <c r="T2" s="1"/>
      <c r="U2" s="1"/>
      <c r="V2" s="1"/>
      <c r="W2" s="1"/>
      <c r="X2" s="1"/>
      <c r="Y2" s="1"/>
      <c r="Z2" s="1"/>
      <c r="AA2" s="1"/>
    </row>
    <row r="3" spans="1:27">
      <c r="A3" s="717"/>
      <c r="B3" s="718"/>
      <c r="C3" s="719"/>
      <c r="E3" s="1"/>
      <c r="F3" s="1"/>
      <c r="G3" s="1"/>
      <c r="H3" s="1"/>
      <c r="I3" s="1"/>
      <c r="J3" s="1"/>
      <c r="K3" s="1"/>
      <c r="L3" s="1"/>
      <c r="M3" s="1"/>
      <c r="N3" s="418" t="s">
        <v>591</v>
      </c>
      <c r="O3" s="408"/>
      <c r="P3" s="408"/>
      <c r="Q3" s="408"/>
      <c r="R3" s="408"/>
      <c r="S3" s="409"/>
      <c r="T3" s="1"/>
      <c r="U3" s="1"/>
      <c r="V3" s="1"/>
      <c r="W3" s="1"/>
      <c r="X3" s="1"/>
      <c r="Y3" s="1"/>
      <c r="Z3" s="1"/>
      <c r="AA3" s="1"/>
    </row>
    <row r="4" spans="1:27" ht="31">
      <c r="E4" s="78" t="s">
        <v>592</v>
      </c>
      <c r="G4" s="1"/>
      <c r="H4" s="1"/>
      <c r="I4" s="1"/>
      <c r="J4" s="1"/>
      <c r="K4" s="1"/>
      <c r="L4" s="1"/>
      <c r="M4" s="1"/>
      <c r="N4" s="419" t="s">
        <v>593</v>
      </c>
      <c r="O4" s="410"/>
      <c r="P4" s="410"/>
      <c r="Q4" s="410"/>
      <c r="R4" s="410"/>
      <c r="S4" s="411"/>
      <c r="T4" s="1"/>
      <c r="U4" s="1"/>
      <c r="V4" s="1"/>
      <c r="W4" s="1"/>
      <c r="X4" s="1"/>
      <c r="Y4" s="1"/>
      <c r="Z4" s="1"/>
      <c r="AA4" s="1"/>
    </row>
    <row r="5" spans="1:27" ht="26">
      <c r="A5" s="1"/>
      <c r="E5" s="126" t="s">
        <v>594</v>
      </c>
      <c r="F5" s="1"/>
      <c r="G5" s="1"/>
      <c r="I5" s="1"/>
      <c r="J5" s="1"/>
      <c r="K5" s="1"/>
      <c r="L5" s="1"/>
      <c r="M5" s="1"/>
      <c r="S5" s="1"/>
      <c r="T5" s="1"/>
      <c r="U5" s="1"/>
      <c r="V5" s="1"/>
      <c r="W5" s="1"/>
      <c r="X5" s="1"/>
      <c r="Y5" s="1"/>
    </row>
    <row r="6" spans="1:27" ht="23.5">
      <c r="F6" s="91" t="s">
        <v>595</v>
      </c>
      <c r="J6" s="91"/>
      <c r="K6" s="91"/>
      <c r="N6" s="486"/>
      <c r="P6" s="487" t="s">
        <v>596</v>
      </c>
      <c r="Q6" s="1"/>
      <c r="R6" s="1"/>
    </row>
    <row r="7" spans="1:27" ht="18.5">
      <c r="F7" s="91" t="s">
        <v>597</v>
      </c>
      <c r="J7" s="91"/>
      <c r="K7" s="91"/>
      <c r="O7" s="3" t="s">
        <v>598</v>
      </c>
    </row>
    <row r="8" spans="1:27" ht="18.5">
      <c r="I8" s="91"/>
      <c r="J8" s="91"/>
      <c r="K8" s="91"/>
      <c r="Q8" s="354" t="s">
        <v>599</v>
      </c>
      <c r="R8" s="216">
        <v>10</v>
      </c>
    </row>
    <row r="9" spans="1:27" ht="15.5">
      <c r="K9" s="423"/>
      <c r="L9" s="428" t="s">
        <v>600</v>
      </c>
      <c r="Q9" s="354" t="s">
        <v>601</v>
      </c>
      <c r="R9" s="216">
        <v>7</v>
      </c>
    </row>
    <row r="10" spans="1:27" ht="15.5">
      <c r="E10" s="399" t="s">
        <v>541</v>
      </c>
      <c r="K10" s="424"/>
      <c r="L10" s="269" t="s">
        <v>602</v>
      </c>
      <c r="Q10" s="354" t="s">
        <v>603</v>
      </c>
      <c r="R10" s="216">
        <v>5</v>
      </c>
    </row>
    <row r="11" spans="1:27" ht="15.5">
      <c r="E11" s="405" t="s">
        <v>269</v>
      </c>
      <c r="Q11" s="354" t="s">
        <v>604</v>
      </c>
      <c r="R11" s="216">
        <v>2</v>
      </c>
    </row>
    <row r="12" spans="1:27" ht="18.5">
      <c r="D12" s="32"/>
      <c r="E12" s="337" t="s">
        <v>605</v>
      </c>
      <c r="F12" s="32"/>
      <c r="G12" s="32"/>
      <c r="H12" s="32"/>
      <c r="I12" s="32"/>
      <c r="J12" s="32"/>
      <c r="K12" s="29" t="s">
        <v>606</v>
      </c>
      <c r="L12" s="421" t="s">
        <v>607</v>
      </c>
      <c r="Q12" s="354" t="s">
        <v>608</v>
      </c>
      <c r="R12" s="216">
        <v>0.5</v>
      </c>
    </row>
    <row r="13" spans="1:27" ht="15.5">
      <c r="C13" s="400"/>
      <c r="D13" s="216"/>
      <c r="E13" s="401" t="s">
        <v>609</v>
      </c>
      <c r="F13" s="402" t="s">
        <v>610</v>
      </c>
      <c r="G13" s="402"/>
      <c r="H13" s="402"/>
      <c r="I13" s="403"/>
      <c r="J13" s="406" t="s">
        <v>609</v>
      </c>
      <c r="K13" s="425" t="s">
        <v>609</v>
      </c>
      <c r="L13" s="427" t="s">
        <v>611</v>
      </c>
      <c r="M13" s="488" t="s">
        <v>545</v>
      </c>
      <c r="N13" s="430" t="s">
        <v>612</v>
      </c>
      <c r="S13" s="32"/>
    </row>
    <row r="14" spans="1:27" ht="15.5">
      <c r="C14" s="298" t="s">
        <v>547</v>
      </c>
      <c r="D14" s="298" t="s">
        <v>551</v>
      </c>
      <c r="E14" s="338" t="s">
        <v>613</v>
      </c>
      <c r="F14" s="404" t="s">
        <v>410</v>
      </c>
      <c r="G14" s="298" t="s">
        <v>614</v>
      </c>
      <c r="H14" s="298" t="s">
        <v>465</v>
      </c>
      <c r="I14" s="298" t="s">
        <v>92</v>
      </c>
      <c r="J14" s="407" t="s">
        <v>615</v>
      </c>
      <c r="K14" s="426" t="s">
        <v>616</v>
      </c>
      <c r="L14" s="422" t="s">
        <v>617</v>
      </c>
      <c r="M14" s="489" t="s">
        <v>618</v>
      </c>
      <c r="N14" s="431" t="s">
        <v>619</v>
      </c>
      <c r="P14" s="400" t="s">
        <v>620</v>
      </c>
      <c r="S14" s="32"/>
    </row>
    <row r="15" spans="1:27" ht="15.5">
      <c r="C15" s="181">
        <v>1</v>
      </c>
      <c r="D15" s="214" t="str">
        <f>'6_Two Key Pies'!Q26</f>
        <v>MUA and Space Heating</v>
      </c>
      <c r="E15" s="184">
        <f>'6_Two Key Pies'!O26</f>
        <v>95236.4</v>
      </c>
      <c r="F15" s="181" t="str">
        <f>IF('6_Two Key Pies'!I26="X", "X", "-")</f>
        <v>X</v>
      </c>
      <c r="G15" s="181" t="str">
        <f>IF('6_Two Key Pies'!J26="X", "X", "-")</f>
        <v>X</v>
      </c>
      <c r="H15" s="181" t="str">
        <f>IF('6_Two Key Pies'!K26="X", "X", "-")</f>
        <v>-</v>
      </c>
      <c r="I15" s="181" t="str">
        <f>IF('6_Two Key Pies'!L26="X", "X", "-")</f>
        <v>-</v>
      </c>
      <c r="J15" s="213">
        <f>'6_Two Key Pies'!P26</f>
        <v>0.34569507336860339</v>
      </c>
      <c r="K15" s="281">
        <f t="shared" ref="K15:K24" si="0">IF(J15&gt;20%,$R$8,(IF(J15&gt;15%,$R$9,(IF(J15&gt;10%,$R$10,(IF(J15&gt;1%,$R$11,$Q$12)))))))</f>
        <v>10</v>
      </c>
      <c r="L15" s="429">
        <v>70</v>
      </c>
      <c r="M15" s="281">
        <f>K15*L15</f>
        <v>700</v>
      </c>
      <c r="N15" s="432">
        <v>1</v>
      </c>
      <c r="Q15" t="s">
        <v>621</v>
      </c>
      <c r="S15" s="32"/>
    </row>
    <row r="16" spans="1:27" ht="15.5">
      <c r="C16" s="181">
        <v>2</v>
      </c>
      <c r="D16" s="214" t="str">
        <f>'6_Two Key Pies'!Q27</f>
        <v>PAINTING OVENS</v>
      </c>
      <c r="E16" s="184">
        <f>'6_Two Key Pies'!O27</f>
        <v>55762</v>
      </c>
      <c r="F16" s="181" t="str">
        <f>IF('6_Two Key Pies'!I27="X", "X", "-")</f>
        <v>X</v>
      </c>
      <c r="G16" s="181" t="str">
        <f>IF('6_Two Key Pies'!J27="X", "X", "-")</f>
        <v>X</v>
      </c>
      <c r="H16" s="181" t="str">
        <f>IF('6_Two Key Pies'!K27="X", "X", "-")</f>
        <v>-</v>
      </c>
      <c r="I16" s="181" t="str">
        <f>IF('6_Two Key Pies'!L27="X", "X", "-")</f>
        <v>-</v>
      </c>
      <c r="J16" s="213">
        <f>'6_Two Key Pies'!P27</f>
        <v>0.20240841402216028</v>
      </c>
      <c r="K16" s="281">
        <f t="shared" si="0"/>
        <v>10</v>
      </c>
      <c r="L16" s="268">
        <v>70</v>
      </c>
      <c r="M16" s="281">
        <f t="shared" ref="M16:M24" si="1">K16*L16</f>
        <v>700</v>
      </c>
      <c r="N16" s="432">
        <v>1</v>
      </c>
      <c r="Q16" t="s">
        <v>622</v>
      </c>
      <c r="S16" s="32"/>
    </row>
    <row r="17" spans="3:19" ht="14.65" customHeight="1">
      <c r="C17" s="181">
        <v>3</v>
      </c>
      <c r="D17" s="214" t="str">
        <f>'6_Two Key Pies'!Q28</f>
        <v>Exhaust and Ventilation Fans</v>
      </c>
      <c r="E17" s="184">
        <f>'6_Two Key Pies'!O28</f>
        <v>39176.5</v>
      </c>
      <c r="F17" s="181" t="str">
        <f>IF('6_Two Key Pies'!I28="X", "X", "-")</f>
        <v>X</v>
      </c>
      <c r="G17" s="181" t="str">
        <f>IF('6_Two Key Pies'!J28="X", "X", "-")</f>
        <v>-</v>
      </c>
      <c r="H17" s="181" t="str">
        <f>IF('6_Two Key Pies'!K28="X", "X", "-")</f>
        <v>-</v>
      </c>
      <c r="I17" s="181" t="str">
        <f>IF('6_Two Key Pies'!L28="X", "X", "-")</f>
        <v>-</v>
      </c>
      <c r="J17" s="213">
        <f>'6_Two Key Pies'!P28</f>
        <v>0.14220532319391632</v>
      </c>
      <c r="K17" s="281">
        <f t="shared" si="0"/>
        <v>5</v>
      </c>
      <c r="L17" s="268">
        <v>70</v>
      </c>
      <c r="M17" s="281">
        <f t="shared" si="1"/>
        <v>350</v>
      </c>
      <c r="N17" s="432">
        <v>2</v>
      </c>
      <c r="Q17" t="s">
        <v>623</v>
      </c>
    </row>
    <row r="18" spans="3:19" ht="15.5">
      <c r="C18" s="181">
        <v>4</v>
      </c>
      <c r="D18" s="214" t="str">
        <f>'6_Two Key Pies'!Q29</f>
        <v>WELDING</v>
      </c>
      <c r="E18" s="184">
        <f>'6_Two Key Pies'!O29</f>
        <v>21203.5</v>
      </c>
      <c r="F18" s="181" t="str">
        <f>IF('6_Two Key Pies'!I29="X", "X", "-")</f>
        <v>X</v>
      </c>
      <c r="G18" s="181" t="str">
        <f>IF('6_Two Key Pies'!J29="X", "X", "-")</f>
        <v>-</v>
      </c>
      <c r="H18" s="181" t="str">
        <f>IF('6_Two Key Pies'!K29="X", "X", "-")</f>
        <v>-</v>
      </c>
      <c r="I18" s="181" t="str">
        <f>IF('6_Two Key Pies'!L29="X", "X", "-")</f>
        <v>-</v>
      </c>
      <c r="J18" s="213">
        <f>'6_Two Key Pies'!P29</f>
        <v>7.6965797616994999E-2</v>
      </c>
      <c r="K18" s="281">
        <f t="shared" si="0"/>
        <v>2</v>
      </c>
      <c r="L18" s="268">
        <v>30</v>
      </c>
      <c r="M18" s="281">
        <f t="shared" si="1"/>
        <v>60</v>
      </c>
      <c r="N18" s="432"/>
      <c r="Q18" t="s">
        <v>624</v>
      </c>
    </row>
    <row r="19" spans="3:19" ht="15.5">
      <c r="C19" s="181">
        <v>5</v>
      </c>
      <c r="D19" s="214" t="str">
        <f>'6_Two Key Pies'!Q30</f>
        <v>BOILERS</v>
      </c>
      <c r="E19" s="184">
        <f>'6_Two Key Pies'!O30</f>
        <v>20783.099999999999</v>
      </c>
      <c r="F19" s="181" t="str">
        <f>IF('6_Two Key Pies'!I30="X", "X", "-")</f>
        <v>X</v>
      </c>
      <c r="G19" s="181" t="str">
        <f>IF('6_Two Key Pies'!J30="X", "X", "-")</f>
        <v>X</v>
      </c>
      <c r="H19" s="181" t="str">
        <f>IF('6_Two Key Pies'!K30="X", "X", "-")</f>
        <v>-</v>
      </c>
      <c r="I19" s="181" t="str">
        <f>IF('6_Two Key Pies'!L30="X", "X", "-")</f>
        <v>-</v>
      </c>
      <c r="J19" s="213">
        <f>'6_Two Key Pies'!P30</f>
        <v>7.5439803261431779E-2</v>
      </c>
      <c r="K19" s="281">
        <f t="shared" si="0"/>
        <v>2</v>
      </c>
      <c r="L19" s="268">
        <v>70</v>
      </c>
      <c r="M19" s="281">
        <f t="shared" si="1"/>
        <v>140</v>
      </c>
      <c r="N19" s="432">
        <v>4</v>
      </c>
      <c r="R19" s="31" t="s">
        <v>625</v>
      </c>
      <c r="S19" s="216">
        <v>100</v>
      </c>
    </row>
    <row r="20" spans="3:19" ht="15.5">
      <c r="C20" s="181">
        <v>6</v>
      </c>
      <c r="D20" s="214" t="str">
        <f>'6_Two Key Pies'!Q31</f>
        <v>Air Conditioning Units</v>
      </c>
      <c r="E20" s="184">
        <f>'6_Two Key Pies'!O31</f>
        <v>10414.700000000001</v>
      </c>
      <c r="F20" s="181" t="str">
        <f>IF('6_Two Key Pies'!I31="X", "X", "-")</f>
        <v>X</v>
      </c>
      <c r="G20" s="181" t="str">
        <f>IF('6_Two Key Pies'!J31="X", "X", "-")</f>
        <v>-</v>
      </c>
      <c r="H20" s="181" t="str">
        <f>IF('6_Two Key Pies'!K31="X", "X", "-")</f>
        <v>-</v>
      </c>
      <c r="I20" s="181" t="str">
        <f>IF('6_Two Key Pies'!L31="X", "X", "-")</f>
        <v>-</v>
      </c>
      <c r="J20" s="213">
        <f>'6_Two Key Pies'!P31</f>
        <v>3.7803932956432564E-2</v>
      </c>
      <c r="K20" s="281">
        <f t="shared" si="0"/>
        <v>2</v>
      </c>
      <c r="L20" s="268">
        <v>70</v>
      </c>
      <c r="M20" s="281">
        <f t="shared" si="1"/>
        <v>140</v>
      </c>
      <c r="N20" s="432">
        <v>4</v>
      </c>
      <c r="R20" s="31" t="s">
        <v>626</v>
      </c>
      <c r="S20" s="216">
        <v>70</v>
      </c>
    </row>
    <row r="21" spans="3:19" ht="15.5">
      <c r="C21" s="181">
        <v>7</v>
      </c>
      <c r="D21" s="214" t="str">
        <f>'6_Two Key Pies'!Q32</f>
        <v>COMPRESSED AIR</v>
      </c>
      <c r="E21" s="184">
        <f>'6_Two Key Pies'!O32</f>
        <v>10037.6</v>
      </c>
      <c r="F21" s="181" t="str">
        <f>IF('6_Two Key Pies'!I32="X", "X", "-")</f>
        <v>X</v>
      </c>
      <c r="G21" s="181" t="str">
        <f>IF('6_Two Key Pies'!J32="X", "X", "-")</f>
        <v>-</v>
      </c>
      <c r="H21" s="181" t="str">
        <f>IF('6_Two Key Pies'!K32="X", "X", "-")</f>
        <v>-</v>
      </c>
      <c r="I21" s="181" t="str">
        <f>IF('6_Two Key Pies'!L32="X", "X", "-")</f>
        <v>-</v>
      </c>
      <c r="J21" s="213">
        <f>'6_Two Key Pies'!P32</f>
        <v>3.6435111663656899E-2</v>
      </c>
      <c r="K21" s="281">
        <f t="shared" si="0"/>
        <v>2</v>
      </c>
      <c r="L21" s="268">
        <v>100</v>
      </c>
      <c r="M21" s="281">
        <f t="shared" si="1"/>
        <v>200</v>
      </c>
      <c r="N21" s="432">
        <v>3</v>
      </c>
      <c r="R21" s="31" t="s">
        <v>627</v>
      </c>
      <c r="S21" s="216">
        <v>50</v>
      </c>
    </row>
    <row r="22" spans="3:19" ht="15.5">
      <c r="C22" s="181">
        <v>8</v>
      </c>
      <c r="D22" s="214" t="str">
        <f>'6_Two Key Pies'!Q33</f>
        <v>MANF Machinery</v>
      </c>
      <c r="E22" s="184">
        <f>'6_Two Key Pies'!O33</f>
        <v>8795</v>
      </c>
      <c r="F22" s="181" t="str">
        <f>IF('6_Two Key Pies'!I33="X", "X", "-")</f>
        <v>X</v>
      </c>
      <c r="G22" s="181" t="str">
        <f>IF('6_Two Key Pies'!J33="X", "X", "-")</f>
        <v>-</v>
      </c>
      <c r="H22" s="181" t="str">
        <f>IF('6_Two Key Pies'!K33="X", "X", "-")</f>
        <v>-</v>
      </c>
      <c r="I22" s="181" t="str">
        <f>IF('6_Two Key Pies'!L33="X", "X", "-")</f>
        <v>-</v>
      </c>
      <c r="J22" s="213">
        <f>'6_Two Key Pies'!P33</f>
        <v>3.1924644046571131E-2</v>
      </c>
      <c r="K22" s="281">
        <f t="shared" si="0"/>
        <v>2</v>
      </c>
      <c r="L22" s="268">
        <v>100</v>
      </c>
      <c r="M22" s="281">
        <f t="shared" si="1"/>
        <v>200</v>
      </c>
      <c r="N22" s="432">
        <v>3</v>
      </c>
      <c r="R22" s="31" t="s">
        <v>628</v>
      </c>
      <c r="S22" s="216">
        <v>30</v>
      </c>
    </row>
    <row r="23" spans="3:19" ht="15.5">
      <c r="C23" s="181">
        <v>9</v>
      </c>
      <c r="D23" s="214" t="str">
        <f>'6_Two Key Pies'!Q34</f>
        <v>Chillers and Pumps</v>
      </c>
      <c r="E23" s="184">
        <f>'6_Two Key Pies'!O34</f>
        <v>8565.2999999999993</v>
      </c>
      <c r="F23" s="181" t="str">
        <f>IF('6_Two Key Pies'!I34="X", "X", "-")</f>
        <v>X</v>
      </c>
      <c r="G23" s="181" t="str">
        <f>IF('6_Two Key Pies'!J34="X", "X", "-")</f>
        <v>-</v>
      </c>
      <c r="H23" s="181" t="str">
        <f>IF('6_Two Key Pies'!K34="X", "X", "-")</f>
        <v>-</v>
      </c>
      <c r="I23" s="181" t="str">
        <f>IF('6_Two Key Pies'!L34="X", "X", "-")</f>
        <v>-</v>
      </c>
      <c r="J23" s="213">
        <f>'6_Two Key Pies'!P34</f>
        <v>3.1090864542591894E-2</v>
      </c>
      <c r="K23" s="281">
        <f t="shared" si="0"/>
        <v>2</v>
      </c>
      <c r="L23" s="268">
        <v>50</v>
      </c>
      <c r="M23" s="281">
        <f t="shared" si="1"/>
        <v>100</v>
      </c>
      <c r="N23" s="432"/>
      <c r="R23" s="31" t="s">
        <v>629</v>
      </c>
      <c r="S23" s="216">
        <v>1</v>
      </c>
    </row>
    <row r="24" spans="3:19" ht="15.5">
      <c r="C24" s="181">
        <v>10</v>
      </c>
      <c r="D24" s="214" t="str">
        <f>'6_Two Key Pies'!Q35</f>
        <v>LIGHTING</v>
      </c>
      <c r="E24" s="184">
        <f>'6_Two Key Pies'!O35</f>
        <v>5518.4</v>
      </c>
      <c r="F24" s="181" t="str">
        <f>IF('6_Two Key Pies'!I35="X", "X", "-")</f>
        <v>X</v>
      </c>
      <c r="G24" s="181" t="str">
        <f>IF('6_Two Key Pies'!J35="X", "X", "-")</f>
        <v>-</v>
      </c>
      <c r="H24" s="181" t="str">
        <f>IF('6_Two Key Pies'!K35="X", "X", "-")</f>
        <v>-</v>
      </c>
      <c r="I24" s="181" t="str">
        <f>IF('6_Two Key Pies'!L35="X", "X", "-")</f>
        <v>-</v>
      </c>
      <c r="J24" s="213">
        <f>'6_Two Key Pies'!P35</f>
        <v>2.0031035327640494E-2</v>
      </c>
      <c r="K24" s="281">
        <f t="shared" si="0"/>
        <v>2</v>
      </c>
      <c r="L24" s="268">
        <v>50</v>
      </c>
      <c r="M24" s="281">
        <f t="shared" si="1"/>
        <v>100</v>
      </c>
      <c r="N24" s="432"/>
    </row>
    <row r="25" spans="3:19" ht="15.5">
      <c r="C25" s="181">
        <v>11</v>
      </c>
      <c r="D25" s="214" t="str">
        <f>'6_Two Key Pies'!Q36</f>
        <v xml:space="preserve"> </v>
      </c>
      <c r="E25" s="184">
        <f>'6_Two Key Pies'!O36</f>
        <v>0</v>
      </c>
      <c r="F25" s="181" t="str">
        <f>IF('6_Two Key Pies'!I36="X", "X", "-")</f>
        <v>-</v>
      </c>
      <c r="G25" s="181" t="str">
        <f>IF('6_Two Key Pies'!J36="X", "X", "-")</f>
        <v>-</v>
      </c>
      <c r="H25" s="181" t="str">
        <f>IF('6_Two Key Pies'!K36="X", "X", "-")</f>
        <v>-</v>
      </c>
      <c r="I25" s="181" t="str">
        <f>IF('6_Two Key Pies'!L36="X", "X", "-")</f>
        <v>-</v>
      </c>
      <c r="J25" s="213">
        <f>'6_Two Key Pies'!P36</f>
        <v>0</v>
      </c>
      <c r="K25" s="281"/>
      <c r="L25" s="268"/>
      <c r="M25" s="281"/>
      <c r="N25" s="432"/>
      <c r="S25" s="216"/>
    </row>
    <row r="26" spans="3:19" ht="15.5">
      <c r="C26" s="181">
        <v>12</v>
      </c>
      <c r="D26" s="214" t="str">
        <f>'6_Two Key Pies'!Q37</f>
        <v xml:space="preserve"> </v>
      </c>
      <c r="E26" s="184">
        <f>'6_Two Key Pies'!O37</f>
        <v>0</v>
      </c>
      <c r="F26" s="181" t="str">
        <f>IF('6_Two Key Pies'!I37="X", "X", "-")</f>
        <v>-</v>
      </c>
      <c r="G26" s="181" t="str">
        <f>IF('6_Two Key Pies'!J37="X", "X", "-")</f>
        <v>-</v>
      </c>
      <c r="H26" s="181" t="str">
        <f>IF('6_Two Key Pies'!K37="X", "X", "-")</f>
        <v>-</v>
      </c>
      <c r="I26" s="181" t="str">
        <f>IF('6_Two Key Pies'!L37="X", "X", "-")</f>
        <v>-</v>
      </c>
      <c r="J26" s="213">
        <f>'6_Two Key Pies'!P37</f>
        <v>0</v>
      </c>
      <c r="K26" s="281"/>
      <c r="L26" s="268"/>
      <c r="M26" s="281"/>
      <c r="N26" s="432"/>
      <c r="S26" s="216"/>
    </row>
    <row r="27" spans="3:19" ht="15.5">
      <c r="C27" s="181">
        <v>13</v>
      </c>
      <c r="D27" s="214" t="str">
        <f>'6_Two Key Pies'!Q38</f>
        <v xml:space="preserve"> </v>
      </c>
      <c r="E27" s="184">
        <f>'6_Two Key Pies'!O38</f>
        <v>0</v>
      </c>
      <c r="F27" s="181" t="str">
        <f>IF('6_Two Key Pies'!I38="X", "X", "-")</f>
        <v>-</v>
      </c>
      <c r="G27" s="181" t="str">
        <f>IF('6_Two Key Pies'!J38="X", "X", "-")</f>
        <v>-</v>
      </c>
      <c r="H27" s="181" t="str">
        <f>IF('6_Two Key Pies'!K38="X", "X", "-")</f>
        <v>-</v>
      </c>
      <c r="I27" s="181" t="str">
        <f>IF('6_Two Key Pies'!L38="X", "X", "-")</f>
        <v>-</v>
      </c>
      <c r="J27" s="213">
        <f>'6_Two Key Pies'!P38</f>
        <v>0</v>
      </c>
      <c r="K27" s="281"/>
      <c r="L27" s="268"/>
      <c r="M27" s="281"/>
      <c r="N27" s="432"/>
      <c r="S27" s="216"/>
    </row>
    <row r="28" spans="3:19" ht="15.5">
      <c r="C28" s="181">
        <v>14</v>
      </c>
      <c r="D28" s="214" t="str">
        <f>'6_Two Key Pies'!Q39</f>
        <v xml:space="preserve"> </v>
      </c>
      <c r="E28" s="184">
        <f>'6_Two Key Pies'!O39</f>
        <v>0</v>
      </c>
      <c r="F28" s="181" t="str">
        <f>IF('6_Two Key Pies'!I39="X", "X", "-")</f>
        <v>-</v>
      </c>
      <c r="G28" s="181" t="str">
        <f>IF('6_Two Key Pies'!J39="X", "X", "-")</f>
        <v>-</v>
      </c>
      <c r="H28" s="181" t="str">
        <f>IF('6_Two Key Pies'!K39="X", "X", "-")</f>
        <v>-</v>
      </c>
      <c r="I28" s="181" t="str">
        <f>IF('6_Two Key Pies'!L39="X", "X", "-")</f>
        <v>-</v>
      </c>
      <c r="J28" s="213">
        <f>'6_Two Key Pies'!P39</f>
        <v>0</v>
      </c>
      <c r="K28" s="281"/>
      <c r="L28" s="268"/>
      <c r="M28" s="281"/>
      <c r="N28" s="432"/>
    </row>
    <row r="29" spans="3:19" ht="15.5">
      <c r="C29" s="181">
        <v>15</v>
      </c>
      <c r="D29" s="214"/>
      <c r="E29" s="184">
        <f>'6_Two Key Pies'!O40</f>
        <v>0</v>
      </c>
      <c r="F29" s="181" t="str">
        <f>IF('6_Two Key Pies'!I40="X", "X", "-")</f>
        <v>-</v>
      </c>
      <c r="G29" s="181" t="str">
        <f>IF('6_Two Key Pies'!J40="X", "X", "-")</f>
        <v>-</v>
      </c>
      <c r="H29" s="181" t="str">
        <f>IF('6_Two Key Pies'!K40="X", "X", "-")</f>
        <v>-</v>
      </c>
      <c r="I29" s="181" t="str">
        <f>IF('6_Two Key Pies'!L40="X", "X", "-")</f>
        <v>-</v>
      </c>
      <c r="J29" s="213">
        <f>'6_Two Key Pies'!P40</f>
        <v>0</v>
      </c>
      <c r="K29" s="281"/>
      <c r="L29" s="268"/>
      <c r="M29" s="281"/>
      <c r="N29" s="432"/>
    </row>
    <row r="30" spans="3:19" ht="15.5">
      <c r="C30" s="181">
        <v>16</v>
      </c>
      <c r="D30" s="214"/>
      <c r="E30" s="184">
        <f>'6_Two Key Pies'!O41</f>
        <v>0</v>
      </c>
      <c r="F30" s="181" t="str">
        <f>IF('6_Two Key Pies'!I41="X", "X", "-")</f>
        <v>-</v>
      </c>
      <c r="G30" s="181" t="str">
        <f>IF('6_Two Key Pies'!J41="X", "X", "-")</f>
        <v>-</v>
      </c>
      <c r="H30" s="181" t="str">
        <f>IF('6_Two Key Pies'!K41="X", "X", "-")</f>
        <v>-</v>
      </c>
      <c r="I30" s="181" t="str">
        <f>IF('6_Two Key Pies'!L41="X", "X", "-")</f>
        <v>-</v>
      </c>
      <c r="J30" s="213">
        <f>'6_Two Key Pies'!P41</f>
        <v>0</v>
      </c>
      <c r="K30" s="281"/>
      <c r="L30" s="268"/>
      <c r="M30" s="281"/>
      <c r="N30" s="432"/>
    </row>
    <row r="31" spans="3:19" ht="15.5">
      <c r="C31" s="181">
        <v>17</v>
      </c>
      <c r="D31" s="214"/>
      <c r="E31" s="184">
        <f>'6_Two Key Pies'!O42</f>
        <v>0</v>
      </c>
      <c r="F31" s="181" t="str">
        <f>IF('6_Two Key Pies'!I42="X", "X", "-")</f>
        <v>-</v>
      </c>
      <c r="G31" s="181" t="str">
        <f>IF('6_Two Key Pies'!J42="X", "X", "-")</f>
        <v>-</v>
      </c>
      <c r="H31" s="181" t="str">
        <f>IF('6_Two Key Pies'!K42="X", "X", "-")</f>
        <v>-</v>
      </c>
      <c r="I31" s="181" t="str">
        <f>IF('6_Two Key Pies'!L42="X", "X", "-")</f>
        <v>-</v>
      </c>
      <c r="J31" s="213">
        <f>'6_Two Key Pies'!P42</f>
        <v>0</v>
      </c>
      <c r="K31" s="281"/>
      <c r="L31" s="268"/>
      <c r="M31" s="281"/>
      <c r="N31" s="432"/>
    </row>
    <row r="32" spans="3:19" ht="15.5">
      <c r="C32" s="181">
        <v>18</v>
      </c>
      <c r="D32" s="214"/>
      <c r="E32" s="184">
        <f>'6_Two Key Pies'!O43</f>
        <v>0</v>
      </c>
      <c r="F32" s="181" t="str">
        <f>IF('6_Two Key Pies'!I43="X", "X", "-")</f>
        <v>-</v>
      </c>
      <c r="G32" s="181" t="str">
        <f>IF('6_Two Key Pies'!J43="X", "X", "-")</f>
        <v>-</v>
      </c>
      <c r="H32" s="181" t="str">
        <f>IF('6_Two Key Pies'!K43="X", "X", "-")</f>
        <v>-</v>
      </c>
      <c r="I32" s="181" t="str">
        <f>IF('6_Two Key Pies'!L43="X", "X", "-")</f>
        <v>-</v>
      </c>
      <c r="J32" s="213">
        <f>'6_Two Key Pies'!P43</f>
        <v>0</v>
      </c>
      <c r="K32" s="281"/>
      <c r="L32" s="268"/>
      <c r="M32" s="281"/>
      <c r="N32" s="432"/>
    </row>
    <row r="33" spans="3:14" ht="15.5">
      <c r="C33" s="181">
        <v>19</v>
      </c>
      <c r="D33" s="214"/>
      <c r="E33" s="184">
        <f>'6_Two Key Pies'!O44</f>
        <v>0</v>
      </c>
      <c r="F33" s="181" t="str">
        <f>IF('6_Two Key Pies'!I44="X", "X", "-")</f>
        <v>-</v>
      </c>
      <c r="G33" s="181" t="str">
        <f>IF('6_Two Key Pies'!J44="X", "X", "-")</f>
        <v>-</v>
      </c>
      <c r="H33" s="181" t="str">
        <f>IF('6_Two Key Pies'!K44="X", "X", "-")</f>
        <v>-</v>
      </c>
      <c r="I33" s="181" t="str">
        <f>IF('6_Two Key Pies'!L44="X", "X", "-")</f>
        <v>-</v>
      </c>
      <c r="J33" s="213">
        <f>'6_Two Key Pies'!P44</f>
        <v>0</v>
      </c>
      <c r="K33" s="281"/>
      <c r="L33" s="268"/>
      <c r="M33" s="281"/>
      <c r="N33" s="432"/>
    </row>
    <row r="34" spans="3:14" ht="15.5">
      <c r="C34" s="181">
        <v>20</v>
      </c>
      <c r="D34" s="214"/>
      <c r="E34" s="184">
        <f>'6_Two Key Pies'!O45</f>
        <v>0</v>
      </c>
      <c r="F34" s="181" t="str">
        <f>IF('6_Two Key Pies'!I45="X", "X", "-")</f>
        <v>-</v>
      </c>
      <c r="G34" s="181" t="str">
        <f>IF('6_Two Key Pies'!J45="X", "X", "-")</f>
        <v>-</v>
      </c>
      <c r="H34" s="181" t="str">
        <f>IF('6_Two Key Pies'!K45="X", "X", "-")</f>
        <v>-</v>
      </c>
      <c r="I34" s="181" t="str">
        <f>IF('6_Two Key Pies'!L45="X", "X", "-")</f>
        <v>-</v>
      </c>
      <c r="J34" s="213">
        <f>'6_Two Key Pies'!P45</f>
        <v>0</v>
      </c>
      <c r="K34" s="281"/>
      <c r="L34" s="268"/>
      <c r="M34" s="281"/>
      <c r="N34" s="432"/>
    </row>
    <row r="35" spans="3:14">
      <c r="D35" s="32"/>
      <c r="E35" s="185">
        <f>SUM(E15:E28)</f>
        <v>275492.50000000006</v>
      </c>
      <c r="F35" s="32"/>
      <c r="G35" s="32"/>
      <c r="H35" s="32"/>
      <c r="I35" s="32"/>
      <c r="J35" s="382">
        <f>SUM(J15:J34)</f>
        <v>0.99999999999999967</v>
      </c>
      <c r="K35" s="32"/>
      <c r="L35" s="32"/>
    </row>
    <row r="36" spans="3:14">
      <c r="D36" s="32"/>
      <c r="E36" s="32" t="s">
        <v>630</v>
      </c>
      <c r="F36" s="32"/>
      <c r="G36" s="32"/>
      <c r="H36" s="32"/>
      <c r="I36" s="32"/>
      <c r="J36" s="32" t="s">
        <v>630</v>
      </c>
      <c r="K36" s="32"/>
      <c r="L36" s="32"/>
    </row>
    <row r="37" spans="3:14">
      <c r="D37" s="32"/>
      <c r="E37" s="32"/>
      <c r="F37" s="32"/>
      <c r="G37" s="32"/>
      <c r="H37" s="32"/>
      <c r="I37" s="32"/>
      <c r="J37" s="32"/>
      <c r="K37" s="32"/>
      <c r="L37" s="32"/>
    </row>
    <row r="38" spans="3:14">
      <c r="D38" s="32"/>
      <c r="E38" s="32"/>
      <c r="F38" s="32"/>
      <c r="G38" s="32"/>
      <c r="H38" s="32"/>
      <c r="I38" s="32"/>
      <c r="J38" s="32"/>
      <c r="K38" s="32"/>
      <c r="L38" s="32"/>
    </row>
    <row r="39" spans="3:14" s="127" customFormat="1" ht="33.5">
      <c r="D39" s="433"/>
      <c r="F39" s="437" t="s">
        <v>631</v>
      </c>
      <c r="G39" s="438"/>
      <c r="H39" s="438"/>
      <c r="I39" s="439"/>
      <c r="J39" s="433"/>
      <c r="K39" s="433"/>
      <c r="L39" s="433"/>
    </row>
    <row r="40" spans="3:14" s="127" customFormat="1" ht="21">
      <c r="F40" s="440">
        <v>1</v>
      </c>
      <c r="G40" s="434"/>
      <c r="H40" s="435"/>
      <c r="I40" s="435"/>
      <c r="J40" s="435"/>
      <c r="K40" s="435"/>
      <c r="L40" s="436"/>
    </row>
    <row r="41" spans="3:14" s="127" customFormat="1" ht="21">
      <c r="F41" s="440">
        <v>2</v>
      </c>
      <c r="G41" s="434"/>
      <c r="H41" s="435"/>
      <c r="I41" s="435"/>
      <c r="J41" s="435"/>
      <c r="K41" s="435"/>
      <c r="L41" s="436"/>
    </row>
    <row r="42" spans="3:14" s="127" customFormat="1" ht="21">
      <c r="F42" s="440">
        <v>3</v>
      </c>
      <c r="G42" s="434"/>
      <c r="H42" s="435"/>
      <c r="I42" s="435"/>
      <c r="J42" s="435"/>
      <c r="K42" s="435"/>
      <c r="L42" s="436"/>
    </row>
    <row r="43" spans="3:14" s="127" customFormat="1" ht="21"/>
    <row r="44" spans="3:14" ht="23.5">
      <c r="E44" s="441" t="s">
        <v>632</v>
      </c>
      <c r="F44" s="442" t="s">
        <v>633</v>
      </c>
    </row>
  </sheetData>
  <sortState xmlns:xlrd2="http://schemas.microsoft.com/office/spreadsheetml/2017/richdata2" ref="M12:X25">
    <sortCondition descending="1" ref="T12:T25"/>
  </sortState>
  <mergeCells count="1">
    <mergeCell ref="A1:C3"/>
  </mergeCells>
  <pageMargins left="0.7" right="0.7" top="0.75" bottom="0.75" header="0.3" footer="0.3"/>
  <pageSetup orientation="portrait"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D3F36-90DB-40E5-A19D-50F9C6593DB2}">
  <dimension ref="A1:M25"/>
  <sheetViews>
    <sheetView workbookViewId="0">
      <selection activeCell="B4" sqref="B4"/>
    </sheetView>
  </sheetViews>
  <sheetFormatPr defaultRowHeight="14.5"/>
  <cols>
    <col min="1" max="2" width="4" customWidth="1"/>
    <col min="3" max="3" width="5.81640625" customWidth="1"/>
    <col min="4" max="4" width="12.7265625" customWidth="1"/>
    <col min="5" max="5" width="19" customWidth="1"/>
    <col min="6" max="6" width="21.36328125" customWidth="1"/>
    <col min="7" max="7" width="72.6328125" customWidth="1"/>
    <col min="8" max="8" width="77.6328125" customWidth="1"/>
  </cols>
  <sheetData>
    <row r="1" spans="1:13" ht="31">
      <c r="A1" s="711" t="s">
        <v>634</v>
      </c>
      <c r="B1" s="712"/>
      <c r="C1" s="713"/>
      <c r="D1" s="282" t="s">
        <v>635</v>
      </c>
      <c r="E1" s="1"/>
      <c r="F1" s="1"/>
      <c r="G1" s="697" t="s">
        <v>636</v>
      </c>
      <c r="H1" s="1"/>
      <c r="I1" s="1"/>
      <c r="J1" s="1"/>
      <c r="K1" s="1"/>
    </row>
    <row r="2" spans="1:13" ht="36">
      <c r="A2" s="714"/>
      <c r="B2" s="715"/>
      <c r="C2" s="716"/>
      <c r="D2" s="1"/>
      <c r="E2" s="76"/>
      <c r="F2" s="1"/>
      <c r="G2" s="1"/>
      <c r="H2" s="1"/>
      <c r="I2" s="1"/>
      <c r="J2" s="1"/>
      <c r="K2" s="1"/>
    </row>
    <row r="3" spans="1:13">
      <c r="A3" s="717"/>
      <c r="B3" s="718"/>
      <c r="C3" s="719"/>
      <c r="E3" s="1"/>
      <c r="F3" s="1"/>
      <c r="G3" s="1"/>
      <c r="H3" s="1"/>
      <c r="I3" s="1"/>
      <c r="J3" s="1"/>
      <c r="K3" s="1"/>
    </row>
    <row r="4" spans="1:13" ht="31">
      <c r="E4" s="78" t="s">
        <v>637</v>
      </c>
      <c r="G4" s="1"/>
      <c r="H4" s="1"/>
      <c r="I4" s="1"/>
      <c r="J4" s="1"/>
      <c r="K4" s="1"/>
    </row>
    <row r="6" spans="1:13" ht="36">
      <c r="E6" s="490" t="s">
        <v>638</v>
      </c>
      <c r="H6" s="395" t="s">
        <v>639</v>
      </c>
    </row>
    <row r="7" spans="1:13" ht="15.5">
      <c r="E7" s="491" t="s">
        <v>640</v>
      </c>
    </row>
    <row r="8" spans="1:13" ht="15.5">
      <c r="E8" s="491" t="s">
        <v>641</v>
      </c>
    </row>
    <row r="10" spans="1:13">
      <c r="E10" s="492" t="s">
        <v>642</v>
      </c>
      <c r="F10" s="493" t="s">
        <v>643</v>
      </c>
      <c r="G10" s="494"/>
      <c r="H10" s="495"/>
    </row>
    <row r="11" spans="1:13">
      <c r="E11" s="496" t="s">
        <v>644</v>
      </c>
      <c r="F11" s="497" t="s">
        <v>645</v>
      </c>
      <c r="G11" s="497"/>
      <c r="H11" s="498"/>
    </row>
    <row r="12" spans="1:13">
      <c r="E12" s="496" t="s">
        <v>646</v>
      </c>
      <c r="F12" s="479" t="s">
        <v>591</v>
      </c>
      <c r="G12" s="497"/>
      <c r="H12" s="498"/>
    </row>
    <row r="13" spans="1:13">
      <c r="E13" s="499"/>
      <c r="F13" s="500" t="s">
        <v>593</v>
      </c>
      <c r="G13" s="501"/>
      <c r="H13" s="502"/>
    </row>
    <row r="14" spans="1:13" ht="15.5">
      <c r="C14" s="337" t="s">
        <v>647</v>
      </c>
      <c r="D14" s="337" t="s">
        <v>648</v>
      </c>
      <c r="E14" s="401" t="s">
        <v>649</v>
      </c>
      <c r="F14" s="401" t="s">
        <v>650</v>
      </c>
      <c r="G14" s="401"/>
      <c r="H14" s="503"/>
    </row>
    <row r="15" spans="1:13" ht="15.5">
      <c r="C15" s="338" t="s">
        <v>547</v>
      </c>
      <c r="D15" s="338" t="s">
        <v>651</v>
      </c>
      <c r="E15" s="338" t="s">
        <v>652</v>
      </c>
      <c r="F15" s="338" t="s">
        <v>653</v>
      </c>
      <c r="G15" s="338" t="s">
        <v>654</v>
      </c>
      <c r="H15" s="338" t="s">
        <v>655</v>
      </c>
    </row>
    <row r="16" spans="1:13" ht="72.5">
      <c r="C16" s="504">
        <v>1</v>
      </c>
      <c r="D16" s="505" t="s">
        <v>656</v>
      </c>
      <c r="E16" s="506">
        <v>12</v>
      </c>
      <c r="F16" s="507" t="s">
        <v>657</v>
      </c>
      <c r="G16" s="508" t="s">
        <v>658</v>
      </c>
      <c r="H16" s="508" t="s">
        <v>659</v>
      </c>
      <c r="I16" s="2"/>
      <c r="K16" s="2"/>
      <c r="L16" s="2"/>
      <c r="M16" s="2"/>
    </row>
    <row r="17" spans="3:13" ht="174">
      <c r="C17" s="504">
        <v>2</v>
      </c>
      <c r="D17" s="505" t="s">
        <v>656</v>
      </c>
      <c r="E17" s="506" t="s">
        <v>660</v>
      </c>
      <c r="F17" s="507" t="s">
        <v>661</v>
      </c>
      <c r="G17" s="508" t="s">
        <v>662</v>
      </c>
      <c r="H17" s="508" t="s">
        <v>663</v>
      </c>
      <c r="I17" s="2"/>
      <c r="J17" s="509"/>
      <c r="K17" s="2"/>
      <c r="L17" s="2"/>
      <c r="M17" s="2"/>
    </row>
    <row r="18" spans="3:13" ht="87">
      <c r="C18" s="504">
        <v>3</v>
      </c>
      <c r="D18" s="505" t="s">
        <v>656</v>
      </c>
      <c r="E18" s="506">
        <v>8</v>
      </c>
      <c r="F18" s="507" t="s">
        <v>664</v>
      </c>
      <c r="G18" s="508" t="s">
        <v>665</v>
      </c>
      <c r="H18" s="508" t="s">
        <v>666</v>
      </c>
      <c r="I18" s="2"/>
      <c r="J18" s="2"/>
      <c r="K18" s="2"/>
      <c r="L18" s="2"/>
      <c r="M18" s="2"/>
    </row>
    <row r="19" spans="3:13" ht="290">
      <c r="C19" s="504">
        <v>4</v>
      </c>
      <c r="D19" s="510" t="s">
        <v>667</v>
      </c>
      <c r="E19" s="506">
        <v>17</v>
      </c>
      <c r="F19" s="507" t="s">
        <v>668</v>
      </c>
      <c r="G19" s="508" t="s">
        <v>669</v>
      </c>
      <c r="H19" s="508" t="s">
        <v>670</v>
      </c>
      <c r="I19" s="2"/>
      <c r="J19" s="2"/>
      <c r="K19" s="2"/>
      <c r="L19" s="2"/>
      <c r="M19" s="2"/>
    </row>
    <row r="20" spans="3:13" ht="87">
      <c r="C20" s="504">
        <v>5</v>
      </c>
      <c r="D20" s="510" t="s">
        <v>667</v>
      </c>
      <c r="E20" s="506">
        <v>19</v>
      </c>
      <c r="F20" s="507" t="s">
        <v>671</v>
      </c>
      <c r="G20" s="508" t="s">
        <v>672</v>
      </c>
      <c r="H20" s="508" t="s">
        <v>673</v>
      </c>
      <c r="I20" s="2"/>
      <c r="J20" s="2"/>
      <c r="K20" s="2"/>
      <c r="L20" s="2"/>
      <c r="M20" s="2"/>
    </row>
    <row r="21" spans="3:13" ht="145">
      <c r="C21" s="504">
        <v>6</v>
      </c>
      <c r="D21" s="511" t="s">
        <v>630</v>
      </c>
      <c r="E21" s="506" t="s">
        <v>674</v>
      </c>
      <c r="F21" s="507" t="s">
        <v>675</v>
      </c>
      <c r="G21" s="508" t="s">
        <v>676</v>
      </c>
      <c r="H21" s="508" t="s">
        <v>677</v>
      </c>
      <c r="I21" s="2"/>
      <c r="J21" s="2"/>
      <c r="K21" s="2"/>
      <c r="L21" s="2"/>
      <c r="M21" s="2"/>
    </row>
    <row r="22" spans="3:13">
      <c r="C22" s="32"/>
      <c r="D22" s="32"/>
      <c r="E22" s="32"/>
      <c r="F22" s="32"/>
      <c r="H22" s="2"/>
      <c r="I22" s="2"/>
      <c r="J22" s="2"/>
      <c r="K22" s="2"/>
      <c r="L22" s="2"/>
      <c r="M22" s="2"/>
    </row>
    <row r="23" spans="3:13">
      <c r="C23" s="32"/>
      <c r="D23" s="32"/>
      <c r="E23" s="32"/>
      <c r="F23" s="32"/>
      <c r="H23" s="2"/>
      <c r="I23" s="2"/>
      <c r="J23" s="2"/>
      <c r="K23" s="2"/>
    </row>
    <row r="24" spans="3:13">
      <c r="C24" s="32"/>
      <c r="D24" s="32"/>
      <c r="E24" s="32"/>
      <c r="F24" s="32"/>
    </row>
    <row r="25" spans="3:13">
      <c r="C25" s="32"/>
      <c r="D25" s="32"/>
      <c r="E25" s="32"/>
      <c r="F25" s="32"/>
    </row>
  </sheetData>
  <mergeCells count="1">
    <mergeCell ref="A1:C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74"/>
  <sheetViews>
    <sheetView topLeftCell="AM3" workbookViewId="0">
      <selection activeCell="AH11" sqref="AH11"/>
    </sheetView>
  </sheetViews>
  <sheetFormatPr defaultColWidth="8.81640625" defaultRowHeight="14.5"/>
  <cols>
    <col min="1" max="3" width="4" customWidth="1"/>
    <col min="4" max="4" width="10.81640625" customWidth="1"/>
    <col min="5" max="5" width="37.6328125" customWidth="1"/>
    <col min="6" max="6" width="48.81640625" customWidth="1"/>
    <col min="7" max="7" width="23.7265625" customWidth="1"/>
    <col min="8" max="8" width="25.08984375" customWidth="1"/>
    <col min="9" max="9" width="21.81640625" customWidth="1"/>
    <col min="10" max="10" width="10.6328125" customWidth="1"/>
    <col min="11" max="14" width="16.7265625" customWidth="1"/>
    <col min="15" max="18" width="15.7265625" customWidth="1"/>
    <col min="19" max="22" width="26.6328125" customWidth="1"/>
    <col min="23" max="23" width="15.7265625" customWidth="1"/>
    <col min="24" max="28" width="16.81640625" customWidth="1"/>
    <col min="29" max="33" width="18.81640625" customWidth="1"/>
    <col min="34" max="34" width="16.6328125" customWidth="1"/>
    <col min="35" max="43" width="15.7265625" customWidth="1"/>
    <col min="44" max="47" width="27.26953125" customWidth="1"/>
    <col min="48" max="48" width="17.36328125" customWidth="1"/>
  </cols>
  <sheetData>
    <row r="1" spans="1:48" ht="31">
      <c r="A1" s="711">
        <v>8</v>
      </c>
      <c r="B1" s="712"/>
      <c r="C1" s="713"/>
      <c r="D1" s="282" t="s">
        <v>635</v>
      </c>
      <c r="H1" s="1"/>
      <c r="I1" s="1"/>
      <c r="J1" s="512" t="s">
        <v>586</v>
      </c>
      <c r="K1" s="513" t="s">
        <v>661</v>
      </c>
      <c r="L1" s="514"/>
      <c r="M1" s="514"/>
      <c r="N1" s="515"/>
    </row>
    <row r="2" spans="1:48" ht="31">
      <c r="A2" s="714"/>
      <c r="B2" s="715"/>
      <c r="C2" s="716"/>
      <c r="E2" s="292" t="s">
        <v>678</v>
      </c>
      <c r="G2" s="1"/>
      <c r="I2" s="1"/>
      <c r="J2" s="1"/>
      <c r="K2" s="516" t="s">
        <v>679</v>
      </c>
      <c r="L2" s="408"/>
      <c r="M2" s="408"/>
      <c r="N2" s="517"/>
    </row>
    <row r="3" spans="1:48" ht="31">
      <c r="A3" s="717"/>
      <c r="B3" s="718"/>
      <c r="C3" s="719"/>
      <c r="E3" s="78" t="s">
        <v>680</v>
      </c>
      <c r="F3" s="1"/>
      <c r="G3" s="1"/>
      <c r="H3" s="1"/>
      <c r="I3" s="1"/>
      <c r="J3" s="1"/>
      <c r="K3" s="516" t="s">
        <v>681</v>
      </c>
      <c r="L3" s="408"/>
      <c r="M3" s="408"/>
      <c r="N3" s="517"/>
    </row>
    <row r="4" spans="1:48" ht="26">
      <c r="E4" s="126" t="s">
        <v>682</v>
      </c>
      <c r="F4" s="1"/>
      <c r="H4" s="1"/>
      <c r="K4" s="518" t="s">
        <v>683</v>
      </c>
      <c r="L4" s="408"/>
      <c r="M4" s="408"/>
      <c r="N4" s="517"/>
    </row>
    <row r="5" spans="1:48" ht="15" thickBot="1">
      <c r="K5" s="519" t="s">
        <v>684</v>
      </c>
      <c r="L5" s="410"/>
      <c r="M5" s="520"/>
      <c r="N5" s="521"/>
    </row>
    <row r="6" spans="1:48" ht="24.5" thickTop="1" thickBot="1">
      <c r="X6" s="522" t="s">
        <v>685</v>
      </c>
      <c r="Y6" s="523"/>
      <c r="Z6" s="523"/>
      <c r="AA6" s="524"/>
      <c r="AB6" s="523"/>
      <c r="AC6" s="523"/>
      <c r="AD6" s="592" t="s">
        <v>686</v>
      </c>
      <c r="AE6" s="593"/>
      <c r="AG6" s="525" t="s">
        <v>687</v>
      </c>
      <c r="AH6" s="525" t="s">
        <v>687</v>
      </c>
      <c r="AI6" s="526" t="s">
        <v>688</v>
      </c>
      <c r="AJ6" s="527"/>
      <c r="AK6" s="527"/>
      <c r="AL6" s="528"/>
    </row>
    <row r="7" spans="1:48" ht="45.4" customHeight="1" thickTop="1" thickBot="1">
      <c r="D7" s="823" t="s">
        <v>689</v>
      </c>
      <c r="E7" s="798" t="s">
        <v>690</v>
      </c>
      <c r="F7" s="798" t="s">
        <v>691</v>
      </c>
      <c r="G7" s="812" t="s">
        <v>692</v>
      </c>
      <c r="H7" s="798" t="s">
        <v>693</v>
      </c>
      <c r="I7" s="812" t="s">
        <v>694</v>
      </c>
      <c r="J7" s="815" t="s">
        <v>695</v>
      </c>
      <c r="K7" s="792" t="s">
        <v>696</v>
      </c>
      <c r="L7" s="816"/>
      <c r="M7" s="816"/>
      <c r="N7" s="816"/>
      <c r="O7" s="816"/>
      <c r="P7" s="816"/>
      <c r="Q7" s="816"/>
      <c r="R7" s="816"/>
      <c r="S7" s="817" t="s">
        <v>697</v>
      </c>
      <c r="T7" s="818"/>
      <c r="U7" s="818"/>
      <c r="V7" s="819"/>
      <c r="W7" s="804" t="s">
        <v>698</v>
      </c>
      <c r="X7" s="529" t="s">
        <v>699</v>
      </c>
      <c r="Y7" s="529" t="s">
        <v>700</v>
      </c>
      <c r="Z7" s="529" t="s">
        <v>701</v>
      </c>
      <c r="AA7" s="529" t="s">
        <v>702</v>
      </c>
      <c r="AB7" s="529" t="s">
        <v>703</v>
      </c>
      <c r="AC7" s="529" t="s">
        <v>704</v>
      </c>
      <c r="AD7" s="529" t="s">
        <v>705</v>
      </c>
      <c r="AE7" s="529" t="s">
        <v>706</v>
      </c>
      <c r="AF7" s="807" t="s">
        <v>707</v>
      </c>
      <c r="AG7" s="801" t="s">
        <v>708</v>
      </c>
      <c r="AH7" s="801" t="s">
        <v>709</v>
      </c>
      <c r="AI7" s="822" t="s">
        <v>710</v>
      </c>
      <c r="AJ7" s="792" t="s">
        <v>711</v>
      </c>
      <c r="AK7" s="792"/>
      <c r="AL7" s="792"/>
      <c r="AM7" s="792"/>
      <c r="AN7" s="792"/>
      <c r="AO7" s="792"/>
      <c r="AP7" s="792"/>
      <c r="AQ7" s="792"/>
      <c r="AR7" s="792" t="s">
        <v>712</v>
      </c>
      <c r="AS7" s="792"/>
      <c r="AT7" s="792"/>
      <c r="AU7" s="792"/>
      <c r="AV7" s="809" t="s">
        <v>713</v>
      </c>
    </row>
    <row r="8" spans="1:48" ht="15" customHeight="1" thickTop="1" thickBot="1">
      <c r="D8" s="823"/>
      <c r="E8" s="798"/>
      <c r="F8" s="798"/>
      <c r="G8" s="813"/>
      <c r="H8" s="798"/>
      <c r="I8" s="813"/>
      <c r="J8" s="815"/>
      <c r="K8" s="799" t="s">
        <v>714</v>
      </c>
      <c r="L8" s="799" t="s">
        <v>715</v>
      </c>
      <c r="M8" s="799" t="s">
        <v>716</v>
      </c>
      <c r="N8" s="799" t="s">
        <v>717</v>
      </c>
      <c r="O8" s="799" t="s">
        <v>718</v>
      </c>
      <c r="P8" s="799" t="s">
        <v>719</v>
      </c>
      <c r="Q8" s="799" t="s">
        <v>45</v>
      </c>
      <c r="R8" s="799" t="s">
        <v>45</v>
      </c>
      <c r="S8" s="796">
        <v>1</v>
      </c>
      <c r="T8" s="796">
        <v>2</v>
      </c>
      <c r="U8" s="796">
        <v>3</v>
      </c>
      <c r="V8" s="796">
        <v>4</v>
      </c>
      <c r="W8" s="805"/>
      <c r="X8" s="807" t="s">
        <v>720</v>
      </c>
      <c r="Y8" s="807" t="s">
        <v>720</v>
      </c>
      <c r="Z8" s="807" t="s">
        <v>721</v>
      </c>
      <c r="AA8" s="807" t="s">
        <v>722</v>
      </c>
      <c r="AB8" s="807" t="s">
        <v>723</v>
      </c>
      <c r="AC8" s="807" t="s">
        <v>724</v>
      </c>
      <c r="AD8" s="807" t="s">
        <v>724</v>
      </c>
      <c r="AE8" s="807" t="s">
        <v>724</v>
      </c>
      <c r="AF8" s="820"/>
      <c r="AG8" s="802"/>
      <c r="AH8" s="802"/>
      <c r="AI8" s="822"/>
      <c r="AJ8" s="799" t="s">
        <v>714</v>
      </c>
      <c r="AK8" s="799" t="s">
        <v>715</v>
      </c>
      <c r="AL8" s="799" t="s">
        <v>716</v>
      </c>
      <c r="AM8" s="799" t="s">
        <v>717</v>
      </c>
      <c r="AN8" s="799" t="s">
        <v>718</v>
      </c>
      <c r="AO8" s="799" t="s">
        <v>719</v>
      </c>
      <c r="AP8" s="799" t="s">
        <v>45</v>
      </c>
      <c r="AQ8" s="799" t="s">
        <v>45</v>
      </c>
      <c r="AR8" s="796">
        <v>1</v>
      </c>
      <c r="AS8" s="796">
        <v>2</v>
      </c>
      <c r="AT8" s="796">
        <v>3</v>
      </c>
      <c r="AU8" s="796">
        <v>4</v>
      </c>
      <c r="AV8" s="810"/>
    </row>
    <row r="9" spans="1:48" ht="15.5" thickTop="1" thickBot="1">
      <c r="D9" s="823"/>
      <c r="E9" s="798"/>
      <c r="F9" s="798"/>
      <c r="G9" s="814"/>
      <c r="H9" s="798"/>
      <c r="I9" s="814"/>
      <c r="J9" s="815"/>
      <c r="K9" s="800"/>
      <c r="L9" s="800"/>
      <c r="M9" s="800"/>
      <c r="N9" s="800"/>
      <c r="O9" s="800"/>
      <c r="P9" s="800"/>
      <c r="Q9" s="800"/>
      <c r="R9" s="800"/>
      <c r="S9" s="797"/>
      <c r="T9" s="797"/>
      <c r="U9" s="797"/>
      <c r="V9" s="797"/>
      <c r="W9" s="806"/>
      <c r="X9" s="808"/>
      <c r="Y9" s="808"/>
      <c r="Z9" s="808"/>
      <c r="AA9" s="808"/>
      <c r="AB9" s="808"/>
      <c r="AC9" s="808"/>
      <c r="AD9" s="808"/>
      <c r="AE9" s="808"/>
      <c r="AF9" s="821"/>
      <c r="AG9" s="803"/>
      <c r="AH9" s="803"/>
      <c r="AI9" s="822"/>
      <c r="AJ9" s="800"/>
      <c r="AK9" s="800"/>
      <c r="AL9" s="800"/>
      <c r="AM9" s="800"/>
      <c r="AN9" s="800"/>
      <c r="AO9" s="800"/>
      <c r="AP9" s="800"/>
      <c r="AQ9" s="800"/>
      <c r="AR9" s="797"/>
      <c r="AS9" s="797"/>
      <c r="AT9" s="797"/>
      <c r="AU9" s="797"/>
      <c r="AV9" s="811"/>
    </row>
    <row r="10" spans="1:48" ht="30" customHeight="1" thickTop="1" thickBot="1">
      <c r="A10" s="793" t="s">
        <v>725</v>
      </c>
      <c r="B10" s="794"/>
      <c r="C10" s="795"/>
      <c r="D10" s="530" t="s">
        <v>726</v>
      </c>
      <c r="E10" s="531" t="s">
        <v>727</v>
      </c>
      <c r="F10" s="531" t="s">
        <v>728</v>
      </c>
      <c r="G10" s="531" t="s">
        <v>729</v>
      </c>
      <c r="H10" s="531" t="s">
        <v>730</v>
      </c>
      <c r="I10" s="531" t="s">
        <v>731</v>
      </c>
      <c r="J10" s="532">
        <v>43942</v>
      </c>
      <c r="K10" s="533">
        <v>475000</v>
      </c>
      <c r="L10" s="533">
        <v>0</v>
      </c>
      <c r="M10" s="533">
        <v>0</v>
      </c>
      <c r="N10" s="533">
        <v>0</v>
      </c>
      <c r="O10" s="533">
        <v>0</v>
      </c>
      <c r="P10" s="533">
        <v>0</v>
      </c>
      <c r="Q10" s="533">
        <v>0</v>
      </c>
      <c r="R10" s="533">
        <v>0</v>
      </c>
      <c r="S10" s="534" t="s">
        <v>732</v>
      </c>
      <c r="T10" s="534" t="s">
        <v>733</v>
      </c>
      <c r="U10" s="534"/>
      <c r="V10" s="534"/>
      <c r="W10" s="535">
        <v>17500</v>
      </c>
      <c r="X10" s="536">
        <v>4</v>
      </c>
      <c r="Y10" s="536">
        <v>5</v>
      </c>
      <c r="Z10" s="536">
        <v>3</v>
      </c>
      <c r="AA10" s="536">
        <v>1</v>
      </c>
      <c r="AB10" s="536">
        <v>3</v>
      </c>
      <c r="AC10" s="536" t="s">
        <v>734</v>
      </c>
      <c r="AD10" s="536" t="s">
        <v>734</v>
      </c>
      <c r="AE10" s="536" t="s">
        <v>734</v>
      </c>
      <c r="AF10" s="537">
        <f>X10*Y10*Z10*AA10*AB10</f>
        <v>180</v>
      </c>
      <c r="AG10" s="538" t="s">
        <v>735</v>
      </c>
      <c r="AH10" s="539" t="s">
        <v>736</v>
      </c>
      <c r="AI10" s="540">
        <v>44024</v>
      </c>
      <c r="AJ10" s="541" t="s">
        <v>510</v>
      </c>
      <c r="AK10" s="541">
        <v>0</v>
      </c>
      <c r="AL10" s="541">
        <v>0</v>
      </c>
      <c r="AM10" s="541">
        <v>0</v>
      </c>
      <c r="AN10" s="541">
        <v>0</v>
      </c>
      <c r="AO10" s="541">
        <v>0</v>
      </c>
      <c r="AP10" s="541">
        <v>0</v>
      </c>
      <c r="AQ10" s="541">
        <v>0</v>
      </c>
      <c r="AR10" s="534" t="s">
        <v>737</v>
      </c>
      <c r="AS10" s="534" t="s">
        <v>738</v>
      </c>
      <c r="AT10" s="534"/>
      <c r="AU10" s="534"/>
      <c r="AV10" s="535">
        <v>16785</v>
      </c>
    </row>
    <row r="11" spans="1:48" ht="30" customHeight="1" thickTop="1">
      <c r="D11" s="542"/>
      <c r="E11" s="543"/>
      <c r="F11" s="543"/>
      <c r="G11" s="543"/>
      <c r="H11" s="543"/>
      <c r="I11" s="543"/>
      <c r="J11" s="544"/>
      <c r="K11" s="545"/>
      <c r="L11" s="545"/>
      <c r="M11" s="545"/>
      <c r="N11" s="545"/>
      <c r="O11" s="545"/>
      <c r="P11" s="545"/>
      <c r="Q11" s="545"/>
      <c r="R11" s="545"/>
      <c r="S11" s="546"/>
      <c r="T11" s="546"/>
      <c r="U11" s="546"/>
      <c r="V11" s="546"/>
      <c r="W11" s="547"/>
      <c r="X11" s="548"/>
      <c r="Y11" s="548"/>
      <c r="Z11" s="548"/>
      <c r="AA11" s="548"/>
      <c r="AB11" s="548"/>
      <c r="AC11" s="548"/>
      <c r="AD11" s="548"/>
      <c r="AE11" s="548"/>
      <c r="AF11" s="549">
        <f>X11*Y11*Z11*AA11</f>
        <v>0</v>
      </c>
      <c r="AG11" s="550"/>
      <c r="AH11" s="551"/>
      <c r="AI11" s="552"/>
      <c r="AJ11" s="553"/>
      <c r="AK11" s="553"/>
      <c r="AL11" s="553"/>
      <c r="AM11" s="553"/>
      <c r="AN11" s="553"/>
      <c r="AO11" s="553"/>
      <c r="AP11" s="553"/>
      <c r="AQ11" s="553"/>
      <c r="AR11" s="546"/>
      <c r="AS11" s="546"/>
      <c r="AT11" s="546"/>
      <c r="AU11" s="546"/>
      <c r="AV11" s="547"/>
    </row>
    <row r="12" spans="1:48" ht="30" customHeight="1">
      <c r="D12" s="390"/>
      <c r="E12" s="391"/>
      <c r="F12" s="391"/>
      <c r="G12" s="391"/>
      <c r="H12" s="391"/>
      <c r="I12" s="391"/>
      <c r="J12" s="554"/>
      <c r="K12" s="555"/>
      <c r="L12" s="555"/>
      <c r="M12" s="555"/>
      <c r="N12" s="555"/>
      <c r="O12" s="555"/>
      <c r="P12" s="555"/>
      <c r="Q12" s="555"/>
      <c r="R12" s="555"/>
      <c r="S12" s="556"/>
      <c r="T12" s="556"/>
      <c r="U12" s="556"/>
      <c r="V12" s="556"/>
      <c r="W12" s="557"/>
      <c r="X12" s="558"/>
      <c r="Y12" s="558"/>
      <c r="Z12" s="558"/>
      <c r="AA12" s="558"/>
      <c r="AB12" s="558"/>
      <c r="AC12" s="558"/>
      <c r="AD12" s="558"/>
      <c r="AE12" s="558"/>
      <c r="AF12" s="559">
        <f t="shared" ref="AF12:AF17" si="0">X12*Y12*Z12*AA12</f>
        <v>0</v>
      </c>
      <c r="AG12" s="560"/>
      <c r="AH12" s="561"/>
      <c r="AI12" s="562"/>
      <c r="AJ12" s="563"/>
      <c r="AK12" s="563"/>
      <c r="AL12" s="563"/>
      <c r="AM12" s="563"/>
      <c r="AN12" s="563"/>
      <c r="AO12" s="563"/>
      <c r="AP12" s="563"/>
      <c r="AQ12" s="563"/>
      <c r="AR12" s="556"/>
      <c r="AS12" s="556"/>
      <c r="AT12" s="556"/>
      <c r="AU12" s="556"/>
      <c r="AV12" s="557"/>
    </row>
    <row r="13" spans="1:48" ht="30" customHeight="1">
      <c r="D13" s="390"/>
      <c r="E13" s="391"/>
      <c r="F13" s="391"/>
      <c r="G13" s="391"/>
      <c r="H13" s="391"/>
      <c r="I13" s="391"/>
      <c r="J13" s="554"/>
      <c r="K13" s="555"/>
      <c r="L13" s="555"/>
      <c r="M13" s="555"/>
      <c r="N13" s="555"/>
      <c r="O13" s="555"/>
      <c r="P13" s="555"/>
      <c r="Q13" s="555"/>
      <c r="R13" s="555"/>
      <c r="S13" s="556"/>
      <c r="T13" s="556"/>
      <c r="U13" s="556"/>
      <c r="V13" s="556"/>
      <c r="W13" s="557"/>
      <c r="X13" s="558"/>
      <c r="Y13" s="558"/>
      <c r="Z13" s="558"/>
      <c r="AA13" s="558"/>
      <c r="AB13" s="558"/>
      <c r="AC13" s="558"/>
      <c r="AD13" s="558"/>
      <c r="AE13" s="558"/>
      <c r="AF13" s="559">
        <f t="shared" si="0"/>
        <v>0</v>
      </c>
      <c r="AG13" s="560"/>
      <c r="AH13" s="561"/>
      <c r="AI13" s="562"/>
      <c r="AJ13" s="563"/>
      <c r="AK13" s="563"/>
      <c r="AL13" s="563"/>
      <c r="AM13" s="563"/>
      <c r="AN13" s="563"/>
      <c r="AO13" s="563"/>
      <c r="AP13" s="563"/>
      <c r="AQ13" s="563"/>
      <c r="AR13" s="392"/>
      <c r="AS13" s="392"/>
      <c r="AT13" s="392"/>
      <c r="AU13" s="392"/>
      <c r="AV13" s="557"/>
    </row>
    <row r="14" spans="1:48" ht="30" customHeight="1">
      <c r="D14" s="390"/>
      <c r="E14" s="391"/>
      <c r="F14" s="391"/>
      <c r="G14" s="391"/>
      <c r="H14" s="391"/>
      <c r="I14" s="391"/>
      <c r="J14" s="554"/>
      <c r="K14" s="555"/>
      <c r="L14" s="555"/>
      <c r="M14" s="555"/>
      <c r="N14" s="555"/>
      <c r="O14" s="555"/>
      <c r="P14" s="555"/>
      <c r="Q14" s="555"/>
      <c r="R14" s="555"/>
      <c r="S14" s="556"/>
      <c r="T14" s="556"/>
      <c r="U14" s="556"/>
      <c r="V14" s="556"/>
      <c r="W14" s="557"/>
      <c r="X14" s="558"/>
      <c r="Y14" s="558"/>
      <c r="Z14" s="558"/>
      <c r="AA14" s="558"/>
      <c r="AB14" s="558"/>
      <c r="AC14" s="558"/>
      <c r="AD14" s="558"/>
      <c r="AE14" s="558"/>
      <c r="AF14" s="559">
        <f t="shared" si="0"/>
        <v>0</v>
      </c>
      <c r="AG14" s="560"/>
      <c r="AH14" s="561"/>
      <c r="AI14" s="562"/>
      <c r="AJ14" s="563"/>
      <c r="AK14" s="563"/>
      <c r="AL14" s="563"/>
      <c r="AM14" s="563"/>
      <c r="AN14" s="563"/>
      <c r="AO14" s="563"/>
      <c r="AP14" s="563"/>
      <c r="AQ14" s="563"/>
      <c r="AR14" s="392"/>
      <c r="AS14" s="392"/>
      <c r="AT14" s="392"/>
      <c r="AU14" s="392"/>
      <c r="AV14" s="557"/>
    </row>
    <row r="15" spans="1:48" ht="30" customHeight="1">
      <c r="D15" s="390"/>
      <c r="E15" s="391"/>
      <c r="F15" s="391"/>
      <c r="G15" s="391"/>
      <c r="H15" s="391"/>
      <c r="I15" s="391"/>
      <c r="J15" s="554"/>
      <c r="K15" s="555"/>
      <c r="L15" s="555"/>
      <c r="M15" s="555"/>
      <c r="N15" s="555"/>
      <c r="O15" s="555"/>
      <c r="P15" s="555"/>
      <c r="Q15" s="555"/>
      <c r="R15" s="555"/>
      <c r="S15" s="556"/>
      <c r="T15" s="556"/>
      <c r="U15" s="556"/>
      <c r="V15" s="556"/>
      <c r="W15" s="557"/>
      <c r="X15" s="558"/>
      <c r="Y15" s="558"/>
      <c r="Z15" s="558"/>
      <c r="AA15" s="558"/>
      <c r="AB15" s="558"/>
      <c r="AC15" s="558"/>
      <c r="AD15" s="558"/>
      <c r="AE15" s="558"/>
      <c r="AF15" s="559">
        <f t="shared" si="0"/>
        <v>0</v>
      </c>
      <c r="AG15" s="560"/>
      <c r="AH15" s="561"/>
      <c r="AI15" s="562"/>
      <c r="AJ15" s="563"/>
      <c r="AK15" s="563"/>
      <c r="AL15" s="563"/>
      <c r="AM15" s="563"/>
      <c r="AN15" s="563"/>
      <c r="AO15" s="563"/>
      <c r="AP15" s="563"/>
      <c r="AQ15" s="563"/>
      <c r="AR15" s="392"/>
      <c r="AS15" s="392"/>
      <c r="AT15" s="392"/>
      <c r="AU15" s="392"/>
      <c r="AV15" s="557"/>
    </row>
    <row r="16" spans="1:48" ht="30" customHeight="1">
      <c r="D16" s="390"/>
      <c r="E16" s="391"/>
      <c r="F16" s="391"/>
      <c r="G16" s="391"/>
      <c r="H16" s="391"/>
      <c r="I16" s="391"/>
      <c r="J16" s="554"/>
      <c r="K16" s="555"/>
      <c r="L16" s="555"/>
      <c r="M16" s="555"/>
      <c r="N16" s="555"/>
      <c r="O16" s="555"/>
      <c r="P16" s="555"/>
      <c r="Q16" s="555"/>
      <c r="R16" s="555"/>
      <c r="S16" s="556"/>
      <c r="T16" s="556"/>
      <c r="U16" s="556"/>
      <c r="V16" s="556"/>
      <c r="W16" s="557"/>
      <c r="X16" s="558"/>
      <c r="Y16" s="558"/>
      <c r="Z16" s="558"/>
      <c r="AA16" s="558"/>
      <c r="AB16" s="558"/>
      <c r="AC16" s="558"/>
      <c r="AD16" s="558"/>
      <c r="AE16" s="558"/>
      <c r="AF16" s="559">
        <f t="shared" si="0"/>
        <v>0</v>
      </c>
      <c r="AG16" s="560"/>
      <c r="AH16" s="561"/>
      <c r="AI16" s="562"/>
      <c r="AJ16" s="563"/>
      <c r="AK16" s="563"/>
      <c r="AL16" s="563"/>
      <c r="AM16" s="563"/>
      <c r="AN16" s="563"/>
      <c r="AO16" s="563"/>
      <c r="AP16" s="563"/>
      <c r="AQ16" s="563"/>
      <c r="AR16" s="392"/>
      <c r="AS16" s="392"/>
      <c r="AT16" s="392"/>
      <c r="AU16" s="392"/>
      <c r="AV16" s="557"/>
    </row>
    <row r="17" spans="4:48" ht="30" customHeight="1">
      <c r="D17" s="390"/>
      <c r="E17" s="391"/>
      <c r="F17" s="391"/>
      <c r="G17" s="391"/>
      <c r="H17" s="391"/>
      <c r="I17" s="391"/>
      <c r="J17" s="554"/>
      <c r="K17" s="555"/>
      <c r="L17" s="555"/>
      <c r="M17" s="555"/>
      <c r="N17" s="555"/>
      <c r="O17" s="555"/>
      <c r="P17" s="555"/>
      <c r="Q17" s="555"/>
      <c r="R17" s="555"/>
      <c r="S17" s="556"/>
      <c r="T17" s="556"/>
      <c r="U17" s="556"/>
      <c r="V17" s="556"/>
      <c r="W17" s="557"/>
      <c r="X17" s="558"/>
      <c r="Y17" s="558"/>
      <c r="Z17" s="558"/>
      <c r="AA17" s="558"/>
      <c r="AB17" s="558"/>
      <c r="AC17" s="558"/>
      <c r="AD17" s="558"/>
      <c r="AE17" s="558"/>
      <c r="AF17" s="559">
        <f t="shared" si="0"/>
        <v>0</v>
      </c>
      <c r="AG17" s="560"/>
      <c r="AH17" s="561"/>
      <c r="AI17" s="562"/>
      <c r="AJ17" s="563"/>
      <c r="AK17" s="563"/>
      <c r="AL17" s="563"/>
      <c r="AM17" s="563"/>
      <c r="AN17" s="563"/>
      <c r="AO17" s="563"/>
      <c r="AP17" s="563"/>
      <c r="AQ17" s="563"/>
      <c r="AR17" s="392"/>
      <c r="AS17" s="392"/>
      <c r="AT17" s="392"/>
      <c r="AU17" s="392"/>
      <c r="AV17" s="557"/>
    </row>
    <row r="20" spans="4:48" ht="17.5" customHeight="1">
      <c r="X20" t="s">
        <v>739</v>
      </c>
    </row>
    <row r="21" spans="4:48" ht="17.5" customHeight="1">
      <c r="X21" s="594" t="s">
        <v>740</v>
      </c>
      <c r="Y21" s="32"/>
      <c r="AA21" s="594" t="s">
        <v>703</v>
      </c>
      <c r="AC21" t="s">
        <v>741</v>
      </c>
    </row>
    <row r="22" spans="4:48" ht="17.5" customHeight="1">
      <c r="X22" s="354" t="s">
        <v>742</v>
      </c>
      <c r="Y22" s="32">
        <v>5</v>
      </c>
      <c r="AA22" s="354" t="s">
        <v>743</v>
      </c>
      <c r="AB22" s="32">
        <v>5</v>
      </c>
      <c r="AC22" s="32" t="s">
        <v>743</v>
      </c>
      <c r="AD22" s="32" t="s">
        <v>744</v>
      </c>
      <c r="AE22" s="32" t="s">
        <v>745</v>
      </c>
      <c r="AF22" s="32" t="s">
        <v>746</v>
      </c>
      <c r="AG22" s="32" t="s">
        <v>747</v>
      </c>
    </row>
    <row r="23" spans="4:48" ht="17.5" customHeight="1">
      <c r="X23" s="354" t="s">
        <v>748</v>
      </c>
      <c r="Y23" s="32">
        <v>4</v>
      </c>
      <c r="AA23" s="354" t="s">
        <v>744</v>
      </c>
      <c r="AB23" s="32">
        <v>4</v>
      </c>
      <c r="AC23" s="824" t="s">
        <v>749</v>
      </c>
      <c r="AD23" s="824" t="s">
        <v>750</v>
      </c>
      <c r="AE23" s="824" t="s">
        <v>751</v>
      </c>
      <c r="AF23" s="824" t="s">
        <v>752</v>
      </c>
      <c r="AG23" s="824" t="s">
        <v>753</v>
      </c>
    </row>
    <row r="24" spans="4:48" ht="17.5" customHeight="1">
      <c r="X24" s="354" t="s">
        <v>754</v>
      </c>
      <c r="Y24" s="32">
        <v>3</v>
      </c>
      <c r="AA24" s="354" t="s">
        <v>745</v>
      </c>
      <c r="AB24" s="32">
        <v>3</v>
      </c>
      <c r="AC24" s="825"/>
      <c r="AD24" s="825"/>
      <c r="AE24" s="825"/>
      <c r="AF24" s="825"/>
      <c r="AG24" s="825"/>
    </row>
    <row r="25" spans="4:48" ht="17.5" customHeight="1">
      <c r="X25" s="354" t="s">
        <v>755</v>
      </c>
      <c r="Y25" s="32">
        <v>2</v>
      </c>
      <c r="AA25" s="354" t="s">
        <v>746</v>
      </c>
      <c r="AB25" s="32">
        <v>2</v>
      </c>
      <c r="AC25" s="825"/>
      <c r="AD25" s="825"/>
      <c r="AE25" s="825"/>
      <c r="AF25" s="825"/>
      <c r="AG25" s="825"/>
    </row>
    <row r="26" spans="4:48" ht="17.5" customHeight="1">
      <c r="X26" s="354" t="s">
        <v>756</v>
      </c>
      <c r="Y26" s="32">
        <v>1</v>
      </c>
      <c r="AA26" s="354" t="s">
        <v>757</v>
      </c>
      <c r="AB26" s="32">
        <v>1</v>
      </c>
      <c r="AC26" s="825"/>
      <c r="AD26" s="825"/>
      <c r="AE26" s="825"/>
      <c r="AF26" s="825"/>
      <c r="AG26" s="825"/>
    </row>
    <row r="27" spans="4:48" ht="17.5" customHeight="1">
      <c r="X27" s="354"/>
      <c r="Y27" s="32"/>
      <c r="AA27" s="354"/>
      <c r="AC27" s="826"/>
      <c r="AD27" s="826"/>
      <c r="AE27" s="826"/>
      <c r="AF27" s="826"/>
      <c r="AG27" s="826"/>
    </row>
    <row r="28" spans="4:48" ht="17.5" customHeight="1">
      <c r="X28" s="594" t="s">
        <v>758</v>
      </c>
      <c r="Y28" s="32"/>
      <c r="AC28" s="824" t="s">
        <v>759</v>
      </c>
      <c r="AD28" s="824" t="s">
        <v>760</v>
      </c>
      <c r="AE28" s="824" t="s">
        <v>761</v>
      </c>
      <c r="AF28" s="824" t="s">
        <v>762</v>
      </c>
      <c r="AG28" s="824" t="s">
        <v>763</v>
      </c>
    </row>
    <row r="29" spans="4:48" ht="17.5" customHeight="1">
      <c r="X29" s="354" t="s">
        <v>764</v>
      </c>
      <c r="Y29" s="32">
        <v>5</v>
      </c>
      <c r="AC29" s="825"/>
      <c r="AD29" s="825"/>
      <c r="AE29" s="825"/>
      <c r="AF29" s="825"/>
      <c r="AG29" s="825"/>
    </row>
    <row r="30" spans="4:48" ht="17.5" customHeight="1">
      <c r="X30" s="354" t="s">
        <v>765</v>
      </c>
      <c r="Y30" s="32">
        <v>4</v>
      </c>
      <c r="AC30" s="825"/>
      <c r="AD30" s="825"/>
      <c r="AE30" s="825"/>
      <c r="AF30" s="825"/>
      <c r="AG30" s="825"/>
    </row>
    <row r="31" spans="4:48" ht="17.5" customHeight="1">
      <c r="X31" s="354" t="s">
        <v>766</v>
      </c>
      <c r="Y31" s="32">
        <v>3</v>
      </c>
      <c r="AC31" s="825"/>
      <c r="AD31" s="825"/>
      <c r="AE31" s="825"/>
      <c r="AF31" s="825"/>
      <c r="AG31" s="825"/>
    </row>
    <row r="32" spans="4:48" ht="17.5" customHeight="1">
      <c r="X32" s="354" t="s">
        <v>767</v>
      </c>
      <c r="Y32" s="32">
        <v>2</v>
      </c>
      <c r="AC32" s="827"/>
      <c r="AD32" s="827"/>
      <c r="AE32" s="827"/>
      <c r="AF32" s="827"/>
      <c r="AG32" s="827"/>
    </row>
    <row r="33" spans="23:33" ht="17.5" customHeight="1">
      <c r="X33" s="354" t="s">
        <v>768</v>
      </c>
      <c r="Y33" s="32">
        <v>1</v>
      </c>
      <c r="AC33" s="827"/>
      <c r="AD33" s="827"/>
      <c r="AE33" s="827"/>
      <c r="AF33" s="827"/>
      <c r="AG33" s="827"/>
    </row>
    <row r="34" spans="23:33" ht="17.5" customHeight="1">
      <c r="X34" s="354"/>
      <c r="Y34" s="32"/>
      <c r="AC34" s="828"/>
      <c r="AD34" s="828"/>
      <c r="AE34" s="828"/>
      <c r="AF34" s="828"/>
      <c r="AG34" s="828"/>
    </row>
    <row r="35" spans="23:33" ht="17.5" customHeight="1">
      <c r="X35" s="594" t="s">
        <v>769</v>
      </c>
      <c r="Y35" s="32"/>
    </row>
    <row r="36" spans="23:33" ht="17.5" customHeight="1">
      <c r="X36" s="354" t="s">
        <v>770</v>
      </c>
      <c r="Y36" s="32">
        <v>5</v>
      </c>
      <c r="AA36" s="594" t="s">
        <v>771</v>
      </c>
    </row>
    <row r="37" spans="23:33" ht="17.5" customHeight="1">
      <c r="X37" s="354" t="s">
        <v>772</v>
      </c>
      <c r="Y37" s="32">
        <v>4</v>
      </c>
      <c r="AA37" s="354"/>
      <c r="AB37" s="32">
        <v>5</v>
      </c>
    </row>
    <row r="38" spans="23:33" ht="17.5" customHeight="1">
      <c r="X38" s="354" t="s">
        <v>773</v>
      </c>
      <c r="Y38" s="32">
        <v>3</v>
      </c>
      <c r="AA38" s="354"/>
      <c r="AB38" s="32">
        <v>4</v>
      </c>
    </row>
    <row r="39" spans="23:33" ht="17.5" customHeight="1">
      <c r="X39" s="354" t="s">
        <v>774</v>
      </c>
      <c r="Y39" s="32">
        <v>2</v>
      </c>
      <c r="AA39" s="354"/>
      <c r="AB39" s="32">
        <v>3</v>
      </c>
    </row>
    <row r="40" spans="23:33" ht="17.5" customHeight="1">
      <c r="X40" s="354" t="s">
        <v>768</v>
      </c>
      <c r="Y40" s="32">
        <v>1</v>
      </c>
      <c r="AA40" s="354"/>
      <c r="AB40" s="32">
        <v>2</v>
      </c>
    </row>
    <row r="41" spans="23:33" ht="17.5" customHeight="1">
      <c r="X41" s="354"/>
      <c r="Y41" s="32"/>
      <c r="AA41" s="354"/>
      <c r="AB41" s="32">
        <v>1</v>
      </c>
    </row>
    <row r="42" spans="23:33" ht="17.5" customHeight="1">
      <c r="X42" s="594" t="s">
        <v>702</v>
      </c>
      <c r="Y42" s="32"/>
    </row>
    <row r="43" spans="23:33" ht="17.5" customHeight="1">
      <c r="W43" s="354" t="s">
        <v>775</v>
      </c>
      <c r="X43" s="595" t="s">
        <v>776</v>
      </c>
      <c r="Y43" s="32">
        <v>5</v>
      </c>
    </row>
    <row r="44" spans="23:33" ht="17.5" customHeight="1">
      <c r="X44" s="354" t="s">
        <v>777</v>
      </c>
      <c r="Y44" s="32">
        <v>4</v>
      </c>
    </row>
    <row r="45" spans="23:33" ht="17.5" customHeight="1">
      <c r="X45" s="354" t="s">
        <v>778</v>
      </c>
      <c r="Y45" s="32">
        <v>3</v>
      </c>
    </row>
    <row r="46" spans="23:33" ht="17.5" customHeight="1">
      <c r="X46" s="354" t="s">
        <v>779</v>
      </c>
      <c r="Y46" s="32">
        <v>2</v>
      </c>
    </row>
    <row r="47" spans="23:33" ht="17.5" customHeight="1">
      <c r="X47" s="354" t="s">
        <v>780</v>
      </c>
      <c r="Y47" s="32">
        <v>1</v>
      </c>
    </row>
    <row r="48" spans="23:33" ht="17.5" customHeight="1">
      <c r="X48" s="354"/>
      <c r="Y48" s="32"/>
      <c r="AA48" s="354"/>
      <c r="AB48" s="32"/>
    </row>
    <row r="49" spans="24:25" ht="17.5" customHeight="1">
      <c r="X49" s="354"/>
      <c r="Y49" s="32"/>
    </row>
    <row r="50" spans="24:25" ht="17.5" customHeight="1">
      <c r="X50" s="354"/>
      <c r="Y50" s="32"/>
    </row>
    <row r="51" spans="24:25" ht="17.5" customHeight="1">
      <c r="X51" s="596" t="s">
        <v>781</v>
      </c>
      <c r="Y51" s="32"/>
    </row>
    <row r="52" spans="24:25" ht="17.5" customHeight="1">
      <c r="X52" s="354" t="s">
        <v>782</v>
      </c>
      <c r="Y52" s="31"/>
    </row>
    <row r="53" spans="24:25" ht="17.5" customHeight="1">
      <c r="X53" s="354" t="s">
        <v>783</v>
      </c>
      <c r="Y53" s="31"/>
    </row>
    <row r="54" spans="24:25" ht="17.5" customHeight="1">
      <c r="X54" s="354" t="s">
        <v>784</v>
      </c>
      <c r="Y54" s="31"/>
    </row>
    <row r="55" spans="24:25" ht="17.5" customHeight="1">
      <c r="X55" s="354" t="s">
        <v>785</v>
      </c>
      <c r="Y55" s="31"/>
    </row>
    <row r="56" spans="24:25" ht="17.5" customHeight="1">
      <c r="X56" s="354" t="s">
        <v>786</v>
      </c>
      <c r="Y56" s="31"/>
    </row>
    <row r="57" spans="24:25" ht="17.5" customHeight="1">
      <c r="X57" s="354" t="s">
        <v>787</v>
      </c>
      <c r="Y57" s="31"/>
    </row>
    <row r="58" spans="24:25" ht="17.5" customHeight="1">
      <c r="X58" s="354" t="s">
        <v>788</v>
      </c>
      <c r="Y58" s="31"/>
    </row>
    <row r="59" spans="24:25" ht="17.5" customHeight="1">
      <c r="X59" s="354" t="s">
        <v>789</v>
      </c>
      <c r="Y59" s="31"/>
    </row>
    <row r="60" spans="24:25" ht="17.5" customHeight="1">
      <c r="X60" s="354" t="s">
        <v>790</v>
      </c>
      <c r="Y60" s="31"/>
    </row>
    <row r="61" spans="24:25" ht="17.5" customHeight="1">
      <c r="X61" s="354" t="s">
        <v>791</v>
      </c>
      <c r="Y61" s="31"/>
    </row>
    <row r="62" spans="24:25" ht="17.5" customHeight="1">
      <c r="X62" s="354" t="s">
        <v>792</v>
      </c>
      <c r="Y62" s="31"/>
    </row>
    <row r="63" spans="24:25" ht="17.5" customHeight="1">
      <c r="X63" s="354" t="s">
        <v>793</v>
      </c>
      <c r="Y63" s="31"/>
    </row>
    <row r="64" spans="24:25" ht="17.5" customHeight="1">
      <c r="X64" s="354" t="s">
        <v>794</v>
      </c>
      <c r="Y64" s="32"/>
    </row>
    <row r="65" spans="24:25" ht="17.5" customHeight="1">
      <c r="X65" s="354" t="s">
        <v>795</v>
      </c>
      <c r="Y65" s="32"/>
    </row>
    <row r="66" spans="24:25" ht="17.5" customHeight="1">
      <c r="X66" s="354" t="s">
        <v>796</v>
      </c>
      <c r="Y66" s="32"/>
    </row>
    <row r="67" spans="24:25" ht="17.5" customHeight="1">
      <c r="X67" s="354" t="s">
        <v>797</v>
      </c>
      <c r="Y67" s="32"/>
    </row>
    <row r="68" spans="24:25" ht="17.5" customHeight="1">
      <c r="X68" s="354" t="s">
        <v>798</v>
      </c>
    </row>
    <row r="69" spans="24:25" ht="17.5" customHeight="1">
      <c r="X69" s="354" t="s">
        <v>799</v>
      </c>
    </row>
    <row r="70" spans="24:25" ht="17.5" customHeight="1">
      <c r="X70" s="354" t="s">
        <v>800</v>
      </c>
    </row>
    <row r="71" spans="24:25" ht="17.5" customHeight="1"/>
    <row r="72" spans="24:25" ht="17.5" customHeight="1">
      <c r="X72" s="32" t="s">
        <v>801</v>
      </c>
    </row>
    <row r="73" spans="24:25" ht="17.5" customHeight="1"/>
    <row r="74" spans="24:25" ht="17.5" customHeight="1"/>
  </sheetData>
  <mergeCells count="61">
    <mergeCell ref="AG28:AG34"/>
    <mergeCell ref="AC28:AC34"/>
    <mergeCell ref="AD28:AD34"/>
    <mergeCell ref="AE28:AE34"/>
    <mergeCell ref="AF28:AF34"/>
    <mergeCell ref="AC23:AC27"/>
    <mergeCell ref="AD23:AD27"/>
    <mergeCell ref="AE23:AE27"/>
    <mergeCell ref="AF23:AF27"/>
    <mergeCell ref="AG23:AG27"/>
    <mergeCell ref="AP8:AP9"/>
    <mergeCell ref="AQ8:AQ9"/>
    <mergeCell ref="AJ8:AJ9"/>
    <mergeCell ref="AK8:AK9"/>
    <mergeCell ref="AL8:AL9"/>
    <mergeCell ref="AM8:AM9"/>
    <mergeCell ref="AN8:AN9"/>
    <mergeCell ref="Z8:Z9"/>
    <mergeCell ref="AA8:AA9"/>
    <mergeCell ref="AD8:AD9"/>
    <mergeCell ref="AE8:AE9"/>
    <mergeCell ref="AO8:AO9"/>
    <mergeCell ref="AB8:AB9"/>
    <mergeCell ref="AC8:AC9"/>
    <mergeCell ref="A1:C3"/>
    <mergeCell ref="D7:D9"/>
    <mergeCell ref="E7:E9"/>
    <mergeCell ref="F7:F9"/>
    <mergeCell ref="G7:G9"/>
    <mergeCell ref="AV7:AV9"/>
    <mergeCell ref="I7:I9"/>
    <mergeCell ref="J7:J9"/>
    <mergeCell ref="K7:R7"/>
    <mergeCell ref="S7:V7"/>
    <mergeCell ref="AF7:AF9"/>
    <mergeCell ref="K8:K9"/>
    <mergeCell ref="L8:L9"/>
    <mergeCell ref="M8:M9"/>
    <mergeCell ref="N8:N9"/>
    <mergeCell ref="AT8:AT9"/>
    <mergeCell ref="AU8:AU9"/>
    <mergeCell ref="O8:O9"/>
    <mergeCell ref="P8:P9"/>
    <mergeCell ref="Q8:Q9"/>
    <mergeCell ref="AI7:AI9"/>
    <mergeCell ref="AJ7:AQ7"/>
    <mergeCell ref="AR7:AU7"/>
    <mergeCell ref="A10:C10"/>
    <mergeCell ref="U8:U9"/>
    <mergeCell ref="V8:V9"/>
    <mergeCell ref="AR8:AR9"/>
    <mergeCell ref="AS8:AS9"/>
    <mergeCell ref="H7:H9"/>
    <mergeCell ref="R8:R9"/>
    <mergeCell ref="S8:S9"/>
    <mergeCell ref="T8:T9"/>
    <mergeCell ref="AG7:AG9"/>
    <mergeCell ref="AH7:AH9"/>
    <mergeCell ref="W7:W9"/>
    <mergeCell ref="X8:X9"/>
    <mergeCell ref="Y8:Y9"/>
  </mergeCells>
  <dataValidations count="2">
    <dataValidation type="list" allowBlank="1" showInputMessage="1" showErrorMessage="1" sqref="AG10:AG17" xr:uid="{D333C24B-5483-4711-9A97-1FEBAA9FC185}">
      <formula1>"High, Medium, Low"</formula1>
    </dataValidation>
    <dataValidation type="list" allowBlank="1" showInputMessage="1" showErrorMessage="1" sqref="AH10:AH17" xr:uid="{71BB6B20-72C2-4543-87D7-DF377B789E65}">
      <formula1>"Completed, In Progress, Funded, Under Consideration, Rejected, Not Proposed"</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AC561-0B67-48AD-8CD9-3679AA3F7D35}">
  <sheetPr>
    <pageSetUpPr fitToPage="1"/>
  </sheetPr>
  <dimension ref="A1:AB54"/>
  <sheetViews>
    <sheetView workbookViewId="0">
      <selection activeCell="B4" sqref="B4"/>
    </sheetView>
  </sheetViews>
  <sheetFormatPr defaultRowHeight="14.5"/>
  <cols>
    <col min="1" max="3" width="4" customWidth="1"/>
    <col min="4" max="4" width="10.81640625" customWidth="1"/>
    <col min="5" max="5" width="31.26953125" customWidth="1"/>
    <col min="6" max="15" width="4.81640625" customWidth="1"/>
    <col min="17" max="17" width="10.7265625" customWidth="1"/>
    <col min="18" max="18" width="5.26953125" customWidth="1"/>
    <col min="19" max="19" width="1.81640625" customWidth="1"/>
    <col min="20" max="20" width="3.7265625" customWidth="1"/>
    <col min="21" max="21" width="12.26953125" customWidth="1"/>
    <col min="27" max="28" width="5" customWidth="1"/>
    <col min="29" max="29" width="11.81640625" customWidth="1"/>
  </cols>
  <sheetData>
    <row r="1" spans="1:28" ht="30.75" customHeight="1">
      <c r="A1" s="711">
        <v>9</v>
      </c>
      <c r="B1" s="712"/>
      <c r="C1" s="713"/>
      <c r="D1" s="282" t="s">
        <v>496</v>
      </c>
      <c r="E1" s="1"/>
      <c r="Q1" s="512" t="s">
        <v>586</v>
      </c>
      <c r="R1" s="564" t="s">
        <v>802</v>
      </c>
      <c r="S1" s="565"/>
      <c r="T1" s="565"/>
      <c r="U1" s="565"/>
      <c r="V1" s="565"/>
      <c r="W1" s="565"/>
      <c r="X1" s="565"/>
      <c r="Y1" s="565"/>
      <c r="Z1" s="566"/>
      <c r="AA1" s="515"/>
    </row>
    <row r="2" spans="1:28" ht="30.75" customHeight="1">
      <c r="A2" s="714"/>
      <c r="B2" s="715"/>
      <c r="C2" s="716"/>
      <c r="D2" s="1"/>
      <c r="E2" s="76" t="s">
        <v>0</v>
      </c>
      <c r="R2" s="567"/>
      <c r="S2" s="568" t="s">
        <v>803</v>
      </c>
      <c r="T2" s="569"/>
      <c r="U2" s="569"/>
      <c r="V2" s="569"/>
      <c r="W2" s="569"/>
      <c r="X2" s="569"/>
      <c r="Y2" s="569"/>
      <c r="Z2" s="569"/>
      <c r="AA2" s="517"/>
    </row>
    <row r="3" spans="1:28" ht="36" customHeight="1">
      <c r="A3" s="717"/>
      <c r="B3" s="718"/>
      <c r="C3" s="719"/>
      <c r="E3" s="829" t="s">
        <v>804</v>
      </c>
      <c r="F3" s="830"/>
      <c r="G3" s="830"/>
      <c r="H3" s="830"/>
      <c r="I3" s="830"/>
      <c r="J3" s="830"/>
      <c r="K3" s="830"/>
      <c r="L3" s="830"/>
      <c r="M3" s="830"/>
      <c r="N3" s="830"/>
      <c r="O3" s="830"/>
      <c r="P3" s="830"/>
      <c r="Q3" s="831"/>
      <c r="R3" s="567"/>
      <c r="S3" s="568" t="s">
        <v>805</v>
      </c>
      <c r="T3" s="569"/>
      <c r="U3" s="569"/>
      <c r="V3" s="569"/>
      <c r="W3" s="569"/>
      <c r="X3" s="569"/>
      <c r="Y3" s="569"/>
      <c r="Z3" s="569"/>
      <c r="AA3" s="517"/>
    </row>
    <row r="4" spans="1:28" ht="31.5" customHeight="1">
      <c r="E4" s="832"/>
      <c r="F4" s="833"/>
      <c r="G4" s="833"/>
      <c r="H4" s="833"/>
      <c r="I4" s="833"/>
      <c r="J4" s="833"/>
      <c r="K4" s="833"/>
      <c r="L4" s="833"/>
      <c r="M4" s="833"/>
      <c r="N4" s="833"/>
      <c r="O4" s="833"/>
      <c r="P4" s="833"/>
      <c r="Q4" s="834"/>
      <c r="R4" s="567"/>
      <c r="S4" s="568" t="s">
        <v>806</v>
      </c>
      <c r="T4" s="569"/>
      <c r="U4" s="569"/>
      <c r="V4" s="569"/>
      <c r="W4" s="569"/>
      <c r="X4" s="569"/>
      <c r="Y4" s="569"/>
      <c r="Z4" s="569"/>
      <c r="AA4" s="517"/>
    </row>
    <row r="5" spans="1:28">
      <c r="R5" s="567"/>
      <c r="S5" s="568" t="s">
        <v>807</v>
      </c>
      <c r="T5" s="569"/>
      <c r="U5" s="569"/>
      <c r="V5" s="569"/>
      <c r="W5" s="569"/>
      <c r="X5" s="569"/>
      <c r="Y5" s="569"/>
      <c r="Z5" s="569"/>
      <c r="AA5" s="517"/>
    </row>
    <row r="6" spans="1:28" ht="14.25" customHeight="1">
      <c r="R6" s="567"/>
      <c r="S6" s="835" t="s">
        <v>808</v>
      </c>
      <c r="T6" s="836"/>
      <c r="U6" s="836"/>
      <c r="V6" s="836"/>
      <c r="W6" s="836"/>
      <c r="X6" s="836"/>
      <c r="Y6" s="836"/>
      <c r="Z6" s="836"/>
      <c r="AA6" s="517"/>
    </row>
    <row r="7" spans="1:28" ht="46" customHeight="1">
      <c r="A7" s="570" t="s">
        <v>809</v>
      </c>
      <c r="C7" s="570"/>
      <c r="R7" s="837" t="s">
        <v>810</v>
      </c>
      <c r="S7" s="838"/>
      <c r="T7" s="838"/>
      <c r="U7" s="838"/>
      <c r="V7" s="838"/>
      <c r="W7" s="838"/>
      <c r="X7" s="838"/>
      <c r="Y7" s="838"/>
      <c r="Z7" s="838"/>
      <c r="AA7" s="839"/>
    </row>
    <row r="8" spans="1:28" ht="15" thickBot="1">
      <c r="C8" s="1"/>
    </row>
    <row r="9" spans="1:28" ht="15" thickBot="1">
      <c r="C9" s="840" t="s">
        <v>811</v>
      </c>
      <c r="D9" s="841"/>
      <c r="E9" s="841"/>
      <c r="F9" s="841"/>
      <c r="G9" s="841"/>
      <c r="H9" s="841"/>
      <c r="I9" s="841"/>
      <c r="J9" s="841"/>
      <c r="K9" s="841"/>
      <c r="L9" s="841"/>
      <c r="M9" s="841"/>
      <c r="N9" s="841"/>
      <c r="O9" s="841"/>
      <c r="P9" s="841"/>
      <c r="Q9" s="841"/>
      <c r="R9" s="841"/>
      <c r="S9" s="841"/>
      <c r="T9" s="841"/>
      <c r="U9" s="841"/>
      <c r="V9" s="841"/>
      <c r="W9" s="842"/>
      <c r="X9" s="849" t="s">
        <v>812</v>
      </c>
      <c r="Y9" s="850"/>
      <c r="Z9" s="850"/>
      <c r="AA9" s="850"/>
      <c r="AB9" s="851"/>
    </row>
    <row r="10" spans="1:28" ht="15" thickBot="1">
      <c r="C10" s="843"/>
      <c r="D10" s="844"/>
      <c r="E10" s="844"/>
      <c r="F10" s="844"/>
      <c r="G10" s="844"/>
      <c r="H10" s="844"/>
      <c r="I10" s="844"/>
      <c r="J10" s="844"/>
      <c r="K10" s="844"/>
      <c r="L10" s="844"/>
      <c r="M10" s="844"/>
      <c r="N10" s="844"/>
      <c r="O10" s="844"/>
      <c r="P10" s="844"/>
      <c r="Q10" s="844"/>
      <c r="R10" s="844"/>
      <c r="S10" s="844"/>
      <c r="T10" s="844"/>
      <c r="U10" s="844"/>
      <c r="V10" s="844"/>
      <c r="W10" s="845"/>
      <c r="X10" s="852"/>
      <c r="Y10" s="853"/>
      <c r="Z10" s="853"/>
      <c r="AA10" s="853"/>
      <c r="AB10" s="854"/>
    </row>
    <row r="11" spans="1:28" ht="15" thickBot="1">
      <c r="C11" s="843"/>
      <c r="D11" s="844"/>
      <c r="E11" s="844"/>
      <c r="F11" s="844"/>
      <c r="G11" s="844"/>
      <c r="H11" s="844"/>
      <c r="I11" s="844"/>
      <c r="J11" s="844"/>
      <c r="K11" s="844"/>
      <c r="L11" s="844"/>
      <c r="M11" s="844"/>
      <c r="N11" s="844"/>
      <c r="O11" s="844"/>
      <c r="P11" s="844"/>
      <c r="Q11" s="844"/>
      <c r="R11" s="844"/>
      <c r="S11" s="844"/>
      <c r="T11" s="844"/>
      <c r="U11" s="844"/>
      <c r="V11" s="844"/>
      <c r="W11" s="845"/>
      <c r="X11" s="849" t="s">
        <v>813</v>
      </c>
      <c r="Y11" s="850"/>
      <c r="Z11" s="850"/>
      <c r="AA11" s="850"/>
      <c r="AB11" s="851"/>
    </row>
    <row r="12" spans="1:28" ht="15" thickBot="1">
      <c r="C12" s="846"/>
      <c r="D12" s="847"/>
      <c r="E12" s="847"/>
      <c r="F12" s="847"/>
      <c r="G12" s="847"/>
      <c r="H12" s="847"/>
      <c r="I12" s="847"/>
      <c r="J12" s="847"/>
      <c r="K12" s="847"/>
      <c r="L12" s="847"/>
      <c r="M12" s="847"/>
      <c r="N12" s="847"/>
      <c r="O12" s="847"/>
      <c r="P12" s="847"/>
      <c r="Q12" s="847"/>
      <c r="R12" s="847"/>
      <c r="S12" s="847"/>
      <c r="T12" s="847"/>
      <c r="U12" s="847"/>
      <c r="V12" s="847"/>
      <c r="W12" s="848"/>
      <c r="X12" s="855"/>
      <c r="Y12" s="856"/>
      <c r="Z12" s="856"/>
      <c r="AA12" s="856"/>
      <c r="AB12" s="857"/>
    </row>
    <row r="13" spans="1:28" ht="24.4" customHeight="1" thickBot="1">
      <c r="C13" s="571" t="s">
        <v>814</v>
      </c>
      <c r="D13" s="572"/>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3"/>
    </row>
    <row r="14" spans="1:28" ht="24.4" customHeight="1" thickBot="1">
      <c r="C14" s="858" t="s">
        <v>815</v>
      </c>
      <c r="D14" s="859"/>
      <c r="E14" s="859"/>
      <c r="F14" s="859"/>
      <c r="G14" s="859"/>
      <c r="H14" s="859"/>
      <c r="I14" s="859"/>
      <c r="J14" s="859"/>
      <c r="K14" s="859"/>
      <c r="L14" s="859"/>
      <c r="M14" s="859"/>
      <c r="N14" s="702"/>
      <c r="O14" s="860" t="s">
        <v>816</v>
      </c>
      <c r="P14" s="861"/>
      <c r="Q14" s="861"/>
      <c r="R14" s="861"/>
      <c r="S14" s="861"/>
      <c r="T14" s="861"/>
      <c r="U14" s="861"/>
      <c r="V14" s="861"/>
      <c r="W14" s="861"/>
      <c r="X14" s="861"/>
      <c r="Y14" s="861"/>
      <c r="Z14" s="861"/>
      <c r="AA14" s="861"/>
      <c r="AB14" s="862"/>
    </row>
    <row r="15" spans="1:28" ht="24.4" customHeight="1" thickBot="1">
      <c r="C15" s="858" t="s">
        <v>817</v>
      </c>
      <c r="D15" s="859"/>
      <c r="E15" s="859"/>
      <c r="F15" s="859"/>
      <c r="G15" s="859"/>
      <c r="H15" s="859"/>
      <c r="I15" s="859"/>
      <c r="J15" s="859"/>
      <c r="K15" s="859"/>
      <c r="L15" s="859"/>
      <c r="M15" s="859"/>
      <c r="N15" s="574"/>
      <c r="O15" s="860" t="s">
        <v>818</v>
      </c>
      <c r="P15" s="861"/>
      <c r="Q15" s="861"/>
      <c r="R15" s="861"/>
      <c r="S15" s="861"/>
      <c r="T15" s="861"/>
      <c r="U15" s="861"/>
      <c r="V15" s="861"/>
      <c r="W15" s="861"/>
      <c r="X15" s="861"/>
      <c r="Y15" s="861"/>
      <c r="Z15" s="861"/>
      <c r="AA15" s="861"/>
      <c r="AB15" s="862"/>
    </row>
    <row r="16" spans="1:28" ht="15" thickBot="1">
      <c r="C16" s="575"/>
      <c r="D16" s="863" t="s">
        <v>819</v>
      </c>
      <c r="E16" s="863"/>
      <c r="F16" s="863"/>
      <c r="G16" s="863"/>
      <c r="H16" s="863"/>
      <c r="I16" s="863"/>
      <c r="J16" s="863"/>
      <c r="K16" s="863"/>
      <c r="L16" s="863"/>
      <c r="M16" s="863"/>
      <c r="N16" s="863"/>
      <c r="O16" s="863"/>
      <c r="P16" s="863"/>
      <c r="Q16" s="863"/>
      <c r="R16" s="863"/>
      <c r="S16" s="863"/>
      <c r="T16" s="863"/>
      <c r="U16" s="863"/>
      <c r="V16" s="863"/>
      <c r="W16" s="863"/>
      <c r="X16" s="863"/>
      <c r="Y16" s="863"/>
      <c r="Z16" s="863"/>
      <c r="AA16" s="863"/>
      <c r="AB16" s="864"/>
    </row>
    <row r="17" spans="3:28" ht="19.399999999999999" customHeight="1" thickBot="1">
      <c r="C17" s="849" t="s">
        <v>820</v>
      </c>
      <c r="D17" s="850"/>
      <c r="E17" s="850"/>
      <c r="F17" s="850"/>
      <c r="G17" s="850"/>
      <c r="H17" s="850"/>
      <c r="I17" s="850"/>
      <c r="J17" s="850"/>
      <c r="K17" s="851"/>
      <c r="L17" s="849" t="s">
        <v>821</v>
      </c>
      <c r="M17" s="850"/>
      <c r="N17" s="850"/>
      <c r="O17" s="850"/>
      <c r="P17" s="851"/>
      <c r="Q17" s="849" t="s">
        <v>822</v>
      </c>
      <c r="R17" s="850"/>
      <c r="S17" s="851"/>
      <c r="T17" s="849" t="s">
        <v>823</v>
      </c>
      <c r="U17" s="851"/>
      <c r="V17" s="849" t="s">
        <v>824</v>
      </c>
      <c r="W17" s="850"/>
      <c r="X17" s="850"/>
      <c r="Y17" s="850"/>
      <c r="Z17" s="850"/>
      <c r="AA17" s="850"/>
      <c r="AB17" s="851"/>
    </row>
    <row r="18" spans="3:28" ht="19.399999999999999" customHeight="1" thickBot="1">
      <c r="C18" s="865"/>
      <c r="D18" s="866"/>
      <c r="E18" s="866"/>
      <c r="F18" s="866"/>
      <c r="G18" s="866"/>
      <c r="H18" s="866"/>
      <c r="I18" s="866"/>
      <c r="J18" s="866"/>
      <c r="K18" s="867"/>
      <c r="L18" s="868"/>
      <c r="M18" s="869"/>
      <c r="N18" s="869"/>
      <c r="O18" s="869"/>
      <c r="P18" s="870"/>
      <c r="Q18" s="868"/>
      <c r="R18" s="869"/>
      <c r="S18" s="870"/>
      <c r="T18" s="865"/>
      <c r="U18" s="867"/>
      <c r="V18" s="865"/>
      <c r="W18" s="866"/>
      <c r="X18" s="866"/>
      <c r="Y18" s="866"/>
      <c r="Z18" s="866"/>
      <c r="AA18" s="866"/>
      <c r="AB18" s="867"/>
    </row>
    <row r="19" spans="3:28" ht="19.399999999999999" customHeight="1" thickBot="1">
      <c r="C19" s="865"/>
      <c r="D19" s="866"/>
      <c r="E19" s="866"/>
      <c r="F19" s="866"/>
      <c r="G19" s="866"/>
      <c r="H19" s="866"/>
      <c r="I19" s="866"/>
      <c r="J19" s="866"/>
      <c r="K19" s="867"/>
      <c r="L19" s="868"/>
      <c r="M19" s="869"/>
      <c r="N19" s="869"/>
      <c r="O19" s="869"/>
      <c r="P19" s="870"/>
      <c r="Q19" s="868"/>
      <c r="R19" s="869"/>
      <c r="S19" s="870"/>
      <c r="T19" s="865"/>
      <c r="U19" s="867"/>
      <c r="V19" s="865"/>
      <c r="W19" s="866"/>
      <c r="X19" s="866"/>
      <c r="Y19" s="866"/>
      <c r="Z19" s="866"/>
      <c r="AA19" s="866"/>
      <c r="AB19" s="867"/>
    </row>
    <row r="20" spans="3:28" ht="19.399999999999999" customHeight="1" thickBot="1">
      <c r="C20" s="865"/>
      <c r="D20" s="866"/>
      <c r="E20" s="866"/>
      <c r="F20" s="866"/>
      <c r="G20" s="866"/>
      <c r="H20" s="866"/>
      <c r="I20" s="866"/>
      <c r="J20" s="866"/>
      <c r="K20" s="867"/>
      <c r="L20" s="868"/>
      <c r="M20" s="869"/>
      <c r="N20" s="869"/>
      <c r="O20" s="869"/>
      <c r="P20" s="870"/>
      <c r="Q20" s="868"/>
      <c r="R20" s="869"/>
      <c r="S20" s="870"/>
      <c r="T20" s="865"/>
      <c r="U20" s="867"/>
      <c r="V20" s="865"/>
      <c r="W20" s="866"/>
      <c r="X20" s="866"/>
      <c r="Y20" s="866"/>
      <c r="Z20" s="866"/>
      <c r="AA20" s="866"/>
      <c r="AB20" s="867"/>
    </row>
    <row r="21" spans="3:28" ht="19.399999999999999" customHeight="1" thickBot="1">
      <c r="C21" s="865"/>
      <c r="D21" s="866"/>
      <c r="E21" s="866"/>
      <c r="F21" s="866"/>
      <c r="G21" s="866"/>
      <c r="H21" s="866"/>
      <c r="I21" s="866"/>
      <c r="J21" s="866"/>
      <c r="K21" s="867"/>
      <c r="L21" s="868"/>
      <c r="M21" s="869"/>
      <c r="N21" s="869"/>
      <c r="O21" s="869"/>
      <c r="P21" s="870"/>
      <c r="Q21" s="868"/>
      <c r="R21" s="869"/>
      <c r="S21" s="870"/>
      <c r="T21" s="865"/>
      <c r="U21" s="867"/>
      <c r="V21" s="865"/>
      <c r="W21" s="866"/>
      <c r="X21" s="866"/>
      <c r="Y21" s="866"/>
      <c r="Z21" s="866"/>
      <c r="AA21" s="866"/>
      <c r="AB21" s="867"/>
    </row>
    <row r="22" spans="3:28" ht="19.399999999999999" customHeight="1" thickBot="1">
      <c r="C22" s="865"/>
      <c r="D22" s="866"/>
      <c r="E22" s="866"/>
      <c r="F22" s="866"/>
      <c r="G22" s="866"/>
      <c r="H22" s="866"/>
      <c r="I22" s="866"/>
      <c r="J22" s="866"/>
      <c r="K22" s="867"/>
      <c r="L22" s="868"/>
      <c r="M22" s="869"/>
      <c r="N22" s="869"/>
      <c r="O22" s="869"/>
      <c r="P22" s="870"/>
      <c r="Q22" s="868"/>
      <c r="R22" s="869"/>
      <c r="S22" s="870"/>
      <c r="T22" s="865"/>
      <c r="U22" s="867"/>
      <c r="V22" s="865"/>
      <c r="W22" s="866"/>
      <c r="X22" s="866"/>
      <c r="Y22" s="866"/>
      <c r="Z22" s="866"/>
      <c r="AA22" s="866"/>
      <c r="AB22" s="867"/>
    </row>
    <row r="23" spans="3:28" ht="19.399999999999999" customHeight="1" thickBot="1">
      <c r="C23" s="865"/>
      <c r="D23" s="866"/>
      <c r="E23" s="866"/>
      <c r="F23" s="866"/>
      <c r="G23" s="866"/>
      <c r="H23" s="866"/>
      <c r="I23" s="866"/>
      <c r="J23" s="866"/>
      <c r="K23" s="867"/>
      <c r="L23" s="868"/>
      <c r="M23" s="869"/>
      <c r="N23" s="869"/>
      <c r="O23" s="869"/>
      <c r="P23" s="870"/>
      <c r="Q23" s="868"/>
      <c r="R23" s="869"/>
      <c r="S23" s="870"/>
      <c r="T23" s="865"/>
      <c r="U23" s="867"/>
      <c r="V23" s="865"/>
      <c r="W23" s="866"/>
      <c r="X23" s="866"/>
      <c r="Y23" s="866"/>
      <c r="Z23" s="866"/>
      <c r="AA23" s="866"/>
      <c r="AB23" s="867"/>
    </row>
    <row r="24" spans="3:28" ht="19.399999999999999" customHeight="1" thickBot="1">
      <c r="C24" s="865"/>
      <c r="D24" s="866"/>
      <c r="E24" s="866"/>
      <c r="F24" s="866"/>
      <c r="G24" s="866"/>
      <c r="H24" s="866"/>
      <c r="I24" s="866"/>
      <c r="J24" s="866"/>
      <c r="K24" s="867"/>
      <c r="L24" s="868"/>
      <c r="M24" s="869"/>
      <c r="N24" s="869"/>
      <c r="O24" s="869"/>
      <c r="P24" s="870"/>
      <c r="Q24" s="868"/>
      <c r="R24" s="869"/>
      <c r="S24" s="870"/>
      <c r="T24" s="865"/>
      <c r="U24" s="867"/>
      <c r="V24" s="865"/>
      <c r="W24" s="866"/>
      <c r="X24" s="866"/>
      <c r="Y24" s="866"/>
      <c r="Z24" s="866"/>
      <c r="AA24" s="866"/>
      <c r="AB24" s="867"/>
    </row>
    <row r="25" spans="3:28" ht="15" thickBot="1">
      <c r="C25" s="575"/>
      <c r="D25" s="863" t="s">
        <v>825</v>
      </c>
      <c r="E25" s="863"/>
      <c r="F25" s="863"/>
      <c r="G25" s="863"/>
      <c r="H25" s="863"/>
      <c r="I25" s="863"/>
      <c r="J25" s="863"/>
      <c r="K25" s="863"/>
      <c r="L25" s="863"/>
      <c r="M25" s="863"/>
      <c r="N25" s="863"/>
      <c r="O25" s="863"/>
      <c r="P25" s="863"/>
      <c r="Q25" s="863"/>
      <c r="R25" s="863"/>
      <c r="S25" s="863"/>
      <c r="T25" s="863"/>
      <c r="U25" s="863"/>
      <c r="V25" s="863"/>
      <c r="W25" s="863"/>
      <c r="X25" s="863"/>
      <c r="Y25" s="863"/>
      <c r="Z25" s="863"/>
      <c r="AA25" s="863"/>
      <c r="AB25" s="864"/>
    </row>
    <row r="26" spans="3:28">
      <c r="C26" s="871"/>
      <c r="D26" s="872" t="s">
        <v>826</v>
      </c>
      <c r="E26" s="872"/>
      <c r="F26" s="872"/>
      <c r="G26" s="872"/>
      <c r="H26" s="872"/>
      <c r="I26" s="872"/>
      <c r="J26" s="872"/>
      <c r="K26" s="872"/>
      <c r="L26" s="872"/>
      <c r="M26" s="872"/>
      <c r="N26" s="872"/>
      <c r="O26" s="872"/>
      <c r="P26" s="872"/>
      <c r="Q26" s="872"/>
      <c r="R26" s="872"/>
      <c r="S26" s="872"/>
      <c r="T26" s="872"/>
      <c r="U26" s="872"/>
      <c r="V26" s="872"/>
      <c r="W26" s="872"/>
      <c r="X26" s="872"/>
      <c r="Y26" s="872"/>
      <c r="Z26" s="872"/>
      <c r="AA26" s="872"/>
      <c r="AB26" s="873"/>
    </row>
    <row r="27" spans="3:28" ht="21" customHeight="1" thickBot="1">
      <c r="C27" s="871"/>
      <c r="D27" s="872"/>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3"/>
    </row>
    <row r="28" spans="3:28">
      <c r="C28" s="874" t="s">
        <v>827</v>
      </c>
      <c r="D28" s="875"/>
      <c r="E28" s="875"/>
      <c r="F28" s="876"/>
      <c r="G28" s="874" t="s">
        <v>828</v>
      </c>
      <c r="H28" s="880"/>
      <c r="I28" s="880"/>
      <c r="J28" s="874" t="s">
        <v>829</v>
      </c>
      <c r="K28" s="880"/>
      <c r="L28" s="883"/>
      <c r="M28" s="874" t="s">
        <v>830</v>
      </c>
      <c r="N28" s="875"/>
      <c r="O28" s="876"/>
      <c r="P28" s="874" t="s">
        <v>831</v>
      </c>
      <c r="Q28" s="875"/>
      <c r="R28" s="875"/>
      <c r="S28" s="875"/>
      <c r="T28" s="875"/>
      <c r="U28" s="875"/>
      <c r="V28" s="875"/>
      <c r="W28" s="875"/>
      <c r="X28" s="876"/>
      <c r="Y28" s="885" t="s">
        <v>832</v>
      </c>
      <c r="Z28" s="874" t="s">
        <v>833</v>
      </c>
      <c r="AA28" s="875"/>
      <c r="AB28" s="876"/>
    </row>
    <row r="29" spans="3:28" ht="15" thickBot="1">
      <c r="C29" s="877"/>
      <c r="D29" s="878"/>
      <c r="E29" s="878"/>
      <c r="F29" s="879"/>
      <c r="G29" s="881"/>
      <c r="H29" s="882"/>
      <c r="I29" s="882"/>
      <c r="J29" s="881"/>
      <c r="K29" s="882"/>
      <c r="L29" s="884"/>
      <c r="M29" s="877"/>
      <c r="N29" s="878"/>
      <c r="O29" s="879"/>
      <c r="P29" s="877" t="s">
        <v>834</v>
      </c>
      <c r="Q29" s="878"/>
      <c r="R29" s="878"/>
      <c r="S29" s="878"/>
      <c r="T29" s="878"/>
      <c r="U29" s="878"/>
      <c r="V29" s="878"/>
      <c r="W29" s="878"/>
      <c r="X29" s="879"/>
      <c r="Y29" s="886"/>
      <c r="Z29" s="877"/>
      <c r="AA29" s="878"/>
      <c r="AB29" s="879"/>
    </row>
    <row r="30" spans="3:28" ht="15" thickBot="1">
      <c r="C30" s="865"/>
      <c r="D30" s="866"/>
      <c r="E30" s="866"/>
      <c r="F30" s="867"/>
      <c r="G30" s="706"/>
      <c r="H30" s="707"/>
      <c r="I30" s="707"/>
      <c r="J30" s="706"/>
      <c r="K30" s="707"/>
      <c r="L30" s="708"/>
      <c r="M30" s="868"/>
      <c r="N30" s="869"/>
      <c r="O30" s="870"/>
      <c r="P30" s="865"/>
      <c r="Q30" s="866"/>
      <c r="R30" s="866"/>
      <c r="S30" s="866"/>
      <c r="T30" s="866"/>
      <c r="U30" s="866"/>
      <c r="V30" s="866"/>
      <c r="W30" s="866"/>
      <c r="X30" s="867"/>
      <c r="Y30" s="576"/>
      <c r="Z30" s="865"/>
      <c r="AA30" s="866"/>
      <c r="AB30" s="867"/>
    </row>
    <row r="31" spans="3:28" ht="15" thickBot="1">
      <c r="C31" s="893"/>
      <c r="D31" s="894"/>
      <c r="E31" s="894"/>
      <c r="F31" s="895"/>
      <c r="G31" s="706"/>
      <c r="H31" s="707"/>
      <c r="I31" s="707"/>
      <c r="J31" s="703"/>
      <c r="K31" s="707"/>
      <c r="L31" s="705"/>
      <c r="M31" s="865"/>
      <c r="N31" s="866"/>
      <c r="O31" s="867"/>
      <c r="P31" s="865"/>
      <c r="Q31" s="866"/>
      <c r="R31" s="866"/>
      <c r="S31" s="866"/>
      <c r="T31" s="866"/>
      <c r="U31" s="866"/>
      <c r="V31" s="866"/>
      <c r="W31" s="866"/>
      <c r="X31" s="867"/>
      <c r="Y31" s="576"/>
      <c r="Z31" s="865"/>
      <c r="AA31" s="866"/>
      <c r="AB31" s="867"/>
    </row>
    <row r="32" spans="3:28" ht="15" thickBot="1">
      <c r="C32" s="865"/>
      <c r="D32" s="866"/>
      <c r="E32" s="866"/>
      <c r="F32" s="867"/>
      <c r="G32" s="706"/>
      <c r="H32" s="707"/>
      <c r="I32" s="707"/>
      <c r="J32" s="703"/>
      <c r="K32" s="707"/>
      <c r="L32" s="705"/>
      <c r="M32" s="865"/>
      <c r="N32" s="866"/>
      <c r="O32" s="867"/>
      <c r="P32" s="865"/>
      <c r="Q32" s="866"/>
      <c r="R32" s="866"/>
      <c r="S32" s="866"/>
      <c r="T32" s="866"/>
      <c r="U32" s="866"/>
      <c r="V32" s="866"/>
      <c r="W32" s="866"/>
      <c r="X32" s="867"/>
      <c r="Y32" s="576"/>
      <c r="Z32" s="865"/>
      <c r="AA32" s="866"/>
      <c r="AB32" s="867"/>
    </row>
    <row r="33" spans="3:28">
      <c r="C33" s="887"/>
      <c r="D33" s="889" t="s">
        <v>835</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90"/>
    </row>
    <row r="34" spans="3:28" ht="34.9" customHeight="1" thickBot="1">
      <c r="C34" s="888"/>
      <c r="D34" s="891"/>
      <c r="E34" s="891"/>
      <c r="F34" s="891"/>
      <c r="G34" s="891"/>
      <c r="H34" s="891"/>
      <c r="I34" s="891"/>
      <c r="J34" s="891"/>
      <c r="K34" s="891"/>
      <c r="L34" s="891"/>
      <c r="M34" s="891"/>
      <c r="N34" s="891"/>
      <c r="O34" s="891"/>
      <c r="P34" s="891"/>
      <c r="Q34" s="891"/>
      <c r="R34" s="891"/>
      <c r="S34" s="891"/>
      <c r="T34" s="891"/>
      <c r="U34" s="891"/>
      <c r="V34" s="891"/>
      <c r="W34" s="891"/>
      <c r="X34" s="891"/>
      <c r="Y34" s="891"/>
      <c r="Z34" s="891"/>
      <c r="AA34" s="891"/>
      <c r="AB34" s="892"/>
    </row>
    <row r="35" spans="3:28" ht="44.9" customHeight="1" thickBot="1">
      <c r="C35" s="577"/>
      <c r="D35" s="896" t="s">
        <v>836</v>
      </c>
      <c r="E35" s="896"/>
      <c r="F35" s="896"/>
      <c r="G35" s="896"/>
      <c r="H35" s="896"/>
      <c r="I35" s="896"/>
      <c r="J35" s="896"/>
      <c r="K35" s="896"/>
      <c r="L35" s="896"/>
      <c r="M35" s="896"/>
      <c r="N35" s="896"/>
      <c r="O35" s="896"/>
      <c r="P35" s="896"/>
      <c r="Q35" s="896"/>
      <c r="R35" s="896"/>
      <c r="S35" s="896"/>
      <c r="T35" s="896"/>
      <c r="U35" s="896"/>
      <c r="V35" s="896"/>
      <c r="W35" s="896"/>
      <c r="X35" s="896"/>
      <c r="Y35" s="896"/>
      <c r="Z35" s="896"/>
      <c r="AA35" s="896"/>
      <c r="AB35" s="897"/>
    </row>
    <row r="36" spans="3:28" ht="15" thickBot="1">
      <c r="C36" s="865" t="s">
        <v>837</v>
      </c>
      <c r="D36" s="866"/>
      <c r="E36" s="866"/>
      <c r="F36" s="866"/>
      <c r="G36" s="867"/>
      <c r="H36" s="578"/>
      <c r="I36" s="578"/>
      <c r="J36" s="865" t="s">
        <v>838</v>
      </c>
      <c r="K36" s="866"/>
      <c r="L36" s="866"/>
      <c r="M36" s="866"/>
      <c r="N36" s="866"/>
      <c r="O36" s="866"/>
      <c r="P36" s="866"/>
      <c r="Q36" s="867"/>
      <c r="R36" s="578"/>
      <c r="S36" s="868"/>
      <c r="T36" s="870"/>
      <c r="U36" s="865" t="s">
        <v>839</v>
      </c>
      <c r="V36" s="866"/>
      <c r="W36" s="866"/>
      <c r="X36" s="866"/>
      <c r="Y36" s="866"/>
      <c r="Z36" s="867"/>
      <c r="AA36" s="578"/>
      <c r="AB36" s="578"/>
    </row>
    <row r="37" spans="3:28" ht="15" thickBot="1">
      <c r="C37" s="865" t="s">
        <v>840</v>
      </c>
      <c r="D37" s="866"/>
      <c r="E37" s="866"/>
      <c r="F37" s="866"/>
      <c r="G37" s="867"/>
      <c r="H37" s="578"/>
      <c r="I37" s="578"/>
      <c r="J37" s="865" t="s">
        <v>841</v>
      </c>
      <c r="K37" s="866"/>
      <c r="L37" s="866"/>
      <c r="M37" s="866"/>
      <c r="N37" s="866"/>
      <c r="O37" s="866"/>
      <c r="P37" s="866"/>
      <c r="Q37" s="867"/>
      <c r="R37" s="578"/>
      <c r="S37" s="868"/>
      <c r="T37" s="870"/>
      <c r="U37" s="865" t="s">
        <v>842</v>
      </c>
      <c r="V37" s="866"/>
      <c r="W37" s="866"/>
      <c r="X37" s="866"/>
      <c r="Y37" s="866"/>
      <c r="Z37" s="867"/>
      <c r="AA37" s="578"/>
      <c r="AB37" s="578"/>
    </row>
    <row r="38" spans="3:28" ht="15" thickBot="1">
      <c r="C38" s="865" t="s">
        <v>843</v>
      </c>
      <c r="D38" s="866"/>
      <c r="E38" s="866"/>
      <c r="F38" s="866"/>
      <c r="G38" s="867"/>
      <c r="H38" s="578"/>
      <c r="I38" s="578"/>
      <c r="J38" s="865" t="s">
        <v>844</v>
      </c>
      <c r="K38" s="866"/>
      <c r="L38" s="866"/>
      <c r="M38" s="866"/>
      <c r="N38" s="866"/>
      <c r="O38" s="866"/>
      <c r="P38" s="866"/>
      <c r="Q38" s="867"/>
      <c r="R38" s="578"/>
      <c r="S38" s="868"/>
      <c r="T38" s="870"/>
      <c r="U38" s="865" t="s">
        <v>845</v>
      </c>
      <c r="V38" s="866"/>
      <c r="W38" s="866"/>
      <c r="X38" s="866"/>
      <c r="Y38" s="866"/>
      <c r="Z38" s="867"/>
      <c r="AA38" s="578"/>
      <c r="AB38" s="578"/>
    </row>
    <row r="39" spans="3:28" ht="15" thickBot="1">
      <c r="C39" s="865" t="s">
        <v>846</v>
      </c>
      <c r="D39" s="866"/>
      <c r="E39" s="866"/>
      <c r="F39" s="866"/>
      <c r="G39" s="867"/>
      <c r="H39" s="578"/>
      <c r="I39" s="578"/>
      <c r="J39" s="865" t="s">
        <v>847</v>
      </c>
      <c r="K39" s="866"/>
      <c r="L39" s="866"/>
      <c r="M39" s="866"/>
      <c r="N39" s="866"/>
      <c r="O39" s="866"/>
      <c r="P39" s="866"/>
      <c r="Q39" s="867"/>
      <c r="R39" s="578"/>
      <c r="S39" s="868"/>
      <c r="T39" s="870"/>
      <c r="U39" s="865" t="s">
        <v>848</v>
      </c>
      <c r="V39" s="866"/>
      <c r="W39" s="866"/>
      <c r="X39" s="866"/>
      <c r="Y39" s="866"/>
      <c r="Z39" s="867"/>
      <c r="AA39" s="576"/>
      <c r="AB39" s="576"/>
    </row>
    <row r="40" spans="3:28" ht="15" thickBot="1">
      <c r="C40" s="865" t="s">
        <v>849</v>
      </c>
      <c r="D40" s="866"/>
      <c r="E40" s="866"/>
      <c r="F40" s="866"/>
      <c r="G40" s="867"/>
      <c r="H40" s="578"/>
      <c r="I40" s="578"/>
      <c r="J40" s="865" t="s">
        <v>850</v>
      </c>
      <c r="K40" s="866"/>
      <c r="L40" s="866"/>
      <c r="M40" s="866"/>
      <c r="N40" s="866"/>
      <c r="O40" s="866"/>
      <c r="P40" s="866"/>
      <c r="Q40" s="867"/>
      <c r="R40" s="578"/>
      <c r="S40" s="868"/>
      <c r="T40" s="870"/>
      <c r="U40" s="865" t="s">
        <v>851</v>
      </c>
      <c r="V40" s="866"/>
      <c r="W40" s="866"/>
      <c r="X40" s="866"/>
      <c r="Y40" s="866"/>
      <c r="Z40" s="867"/>
      <c r="AA40" s="576"/>
      <c r="AB40" s="576"/>
    </row>
    <row r="41" spans="3:28" ht="15" customHeight="1">
      <c r="C41" s="906"/>
      <c r="D41" s="908" t="s">
        <v>852</v>
      </c>
      <c r="E41" s="908"/>
      <c r="F41" s="908"/>
      <c r="G41" s="908"/>
      <c r="H41" s="908"/>
      <c r="I41" s="908"/>
      <c r="J41" s="908"/>
      <c r="K41" s="908"/>
      <c r="L41" s="908"/>
      <c r="M41" s="908"/>
      <c r="N41" s="908"/>
      <c r="O41" s="908"/>
      <c r="P41" s="908"/>
      <c r="Q41" s="908"/>
      <c r="R41" s="908"/>
      <c r="S41" s="908"/>
      <c r="T41" s="908"/>
      <c r="U41" s="908"/>
      <c r="V41" s="908"/>
      <c r="W41" s="908"/>
      <c r="X41" s="908"/>
      <c r="Y41" s="908"/>
      <c r="Z41" s="908"/>
      <c r="AA41" s="908"/>
      <c r="AB41" s="909"/>
    </row>
    <row r="42" spans="3:28" ht="15" thickBot="1">
      <c r="C42" s="907"/>
      <c r="D42" s="910" t="s">
        <v>853</v>
      </c>
      <c r="E42" s="910"/>
      <c r="F42" s="910"/>
      <c r="G42" s="910"/>
      <c r="H42" s="910"/>
      <c r="I42" s="910"/>
      <c r="J42" s="910"/>
      <c r="K42" s="910"/>
      <c r="L42" s="910"/>
      <c r="M42" s="910"/>
      <c r="N42" s="910"/>
      <c r="O42" s="910"/>
      <c r="P42" s="910"/>
      <c r="Q42" s="910"/>
      <c r="R42" s="910"/>
      <c r="S42" s="910"/>
      <c r="T42" s="910"/>
      <c r="U42" s="910"/>
      <c r="V42" s="910"/>
      <c r="W42" s="910"/>
      <c r="X42" s="910"/>
      <c r="Y42" s="910"/>
      <c r="Z42" s="910"/>
      <c r="AA42" s="910"/>
      <c r="AB42" s="911"/>
    </row>
    <row r="43" spans="3:28" ht="16" thickBot="1">
      <c r="C43" s="579" t="s">
        <v>647</v>
      </c>
      <c r="D43" s="580"/>
      <c r="E43" s="581" t="s">
        <v>821</v>
      </c>
      <c r="F43" s="898" t="s">
        <v>854</v>
      </c>
      <c r="G43" s="899"/>
      <c r="H43" s="899"/>
      <c r="I43" s="899"/>
      <c r="J43" s="899"/>
      <c r="K43" s="899"/>
      <c r="L43" s="899"/>
      <c r="M43" s="899"/>
      <c r="N43" s="899"/>
      <c r="O43" s="899"/>
      <c r="P43" s="899"/>
      <c r="Q43" s="899"/>
      <c r="R43" s="899"/>
      <c r="S43" s="899"/>
      <c r="T43" s="899"/>
      <c r="U43" s="899"/>
      <c r="V43" s="899"/>
      <c r="W43" s="899"/>
      <c r="X43" s="899"/>
      <c r="Y43" s="899"/>
      <c r="Z43" s="899"/>
      <c r="AA43" s="899"/>
      <c r="AB43" s="900"/>
    </row>
    <row r="44" spans="3:28" ht="18.399999999999999" customHeight="1" thickBot="1">
      <c r="C44" s="901" t="s">
        <v>855</v>
      </c>
      <c r="D44" s="902"/>
      <c r="E44" s="582"/>
      <c r="F44" s="903"/>
      <c r="G44" s="904"/>
      <c r="H44" s="904"/>
      <c r="I44" s="904"/>
      <c r="J44" s="904"/>
      <c r="K44" s="904"/>
      <c r="L44" s="904"/>
      <c r="M44" s="904"/>
      <c r="N44" s="904"/>
      <c r="O44" s="904"/>
      <c r="P44" s="904"/>
      <c r="Q44" s="904"/>
      <c r="R44" s="904"/>
      <c r="S44" s="904"/>
      <c r="T44" s="904"/>
      <c r="U44" s="904"/>
      <c r="V44" s="904"/>
      <c r="W44" s="904"/>
      <c r="X44" s="904"/>
      <c r="Y44" s="904"/>
      <c r="Z44" s="904"/>
      <c r="AA44" s="904"/>
      <c r="AB44" s="905"/>
    </row>
    <row r="45" spans="3:28" ht="18.399999999999999" customHeight="1" thickBot="1">
      <c r="C45" s="901" t="s">
        <v>856</v>
      </c>
      <c r="D45" s="902"/>
      <c r="E45" s="582"/>
      <c r="F45" s="903"/>
      <c r="G45" s="904"/>
      <c r="H45" s="904"/>
      <c r="I45" s="904"/>
      <c r="J45" s="904"/>
      <c r="K45" s="904"/>
      <c r="L45" s="904"/>
      <c r="M45" s="904"/>
      <c r="N45" s="904"/>
      <c r="O45" s="904"/>
      <c r="P45" s="904"/>
      <c r="Q45" s="904"/>
      <c r="R45" s="904"/>
      <c r="S45" s="904"/>
      <c r="T45" s="904"/>
      <c r="U45" s="904"/>
      <c r="V45" s="904"/>
      <c r="W45" s="904"/>
      <c r="X45" s="904"/>
      <c r="Y45" s="904"/>
      <c r="Z45" s="904"/>
      <c r="AA45" s="904"/>
      <c r="AB45" s="905"/>
    </row>
    <row r="46" spans="3:28" ht="18.399999999999999" customHeight="1" thickBot="1">
      <c r="C46" s="901" t="s">
        <v>857</v>
      </c>
      <c r="D46" s="902"/>
      <c r="E46" s="582"/>
      <c r="F46" s="903"/>
      <c r="G46" s="904"/>
      <c r="H46" s="904"/>
      <c r="I46" s="904"/>
      <c r="J46" s="904"/>
      <c r="K46" s="904"/>
      <c r="L46" s="904"/>
      <c r="M46" s="904"/>
      <c r="N46" s="904"/>
      <c r="O46" s="904"/>
      <c r="P46" s="904"/>
      <c r="Q46" s="904"/>
      <c r="R46" s="904"/>
      <c r="S46" s="904"/>
      <c r="T46" s="904"/>
      <c r="U46" s="904"/>
      <c r="V46" s="904"/>
      <c r="W46" s="904"/>
      <c r="X46" s="904"/>
      <c r="Y46" s="904"/>
      <c r="Z46" s="904"/>
      <c r="AA46" s="904"/>
      <c r="AB46" s="905"/>
    </row>
    <row r="47" spans="3:28" ht="18.399999999999999" customHeight="1" thickBot="1">
      <c r="C47" s="901" t="s">
        <v>858</v>
      </c>
      <c r="D47" s="902"/>
      <c r="E47" s="583"/>
      <c r="F47" s="919"/>
      <c r="G47" s="920"/>
      <c r="H47" s="920"/>
      <c r="I47" s="920"/>
      <c r="J47" s="920"/>
      <c r="K47" s="920"/>
      <c r="L47" s="920"/>
      <c r="M47" s="920"/>
      <c r="N47" s="920"/>
      <c r="O47" s="920"/>
      <c r="P47" s="920"/>
      <c r="Q47" s="920"/>
      <c r="R47" s="920"/>
      <c r="S47" s="920"/>
      <c r="T47" s="920"/>
      <c r="U47" s="920"/>
      <c r="V47" s="920"/>
      <c r="W47" s="920"/>
      <c r="X47" s="920"/>
      <c r="Y47" s="920"/>
      <c r="Z47" s="920"/>
      <c r="AA47" s="920"/>
      <c r="AB47" s="921"/>
    </row>
    <row r="48" spans="3:28" ht="18.399999999999999" customHeight="1" thickBot="1">
      <c r="C48" s="922" t="s">
        <v>859</v>
      </c>
      <c r="D48" s="923"/>
      <c r="E48" s="582"/>
      <c r="F48" s="903"/>
      <c r="G48" s="904"/>
      <c r="H48" s="904"/>
      <c r="I48" s="904"/>
      <c r="J48" s="904"/>
      <c r="K48" s="904"/>
      <c r="L48" s="904"/>
      <c r="M48" s="904"/>
      <c r="N48" s="904"/>
      <c r="O48" s="904"/>
      <c r="P48" s="904"/>
      <c r="Q48" s="904"/>
      <c r="R48" s="904"/>
      <c r="S48" s="904"/>
      <c r="T48" s="904"/>
      <c r="U48" s="904"/>
      <c r="V48" s="904"/>
      <c r="W48" s="904"/>
      <c r="X48" s="904"/>
      <c r="Y48" s="904"/>
      <c r="Z48" s="904"/>
      <c r="AA48" s="904"/>
      <c r="AB48" s="905"/>
    </row>
    <row r="49" spans="3:28" ht="26.9" customHeight="1" thickBot="1">
      <c r="C49" s="901" t="s">
        <v>860</v>
      </c>
      <c r="D49" s="902"/>
      <c r="E49" s="582"/>
      <c r="F49" s="903"/>
      <c r="G49" s="904"/>
      <c r="H49" s="904"/>
      <c r="I49" s="904"/>
      <c r="J49" s="904"/>
      <c r="K49" s="904"/>
      <c r="L49" s="904"/>
      <c r="M49" s="904"/>
      <c r="N49" s="904"/>
      <c r="O49" s="904"/>
      <c r="P49" s="904"/>
      <c r="Q49" s="904"/>
      <c r="R49" s="904"/>
      <c r="S49" s="904"/>
      <c r="T49" s="904"/>
      <c r="U49" s="904"/>
      <c r="V49" s="904"/>
      <c r="W49" s="904"/>
      <c r="X49" s="904"/>
      <c r="Y49" s="904"/>
      <c r="Z49" s="904"/>
      <c r="AA49" s="904"/>
      <c r="AB49" s="905"/>
    </row>
    <row r="50" spans="3:28" ht="26.9" customHeight="1" thickBot="1">
      <c r="C50" s="901" t="s">
        <v>861</v>
      </c>
      <c r="D50" s="902"/>
      <c r="E50" s="576"/>
      <c r="F50" s="865"/>
      <c r="G50" s="866"/>
      <c r="H50" s="866"/>
      <c r="I50" s="866"/>
      <c r="J50" s="866"/>
      <c r="K50" s="866"/>
      <c r="L50" s="866"/>
      <c r="M50" s="866"/>
      <c r="N50" s="866"/>
      <c r="O50" s="866"/>
      <c r="P50" s="866"/>
      <c r="Q50" s="866"/>
      <c r="R50" s="866"/>
      <c r="S50" s="866"/>
      <c r="T50" s="866"/>
      <c r="U50" s="866"/>
      <c r="V50" s="866"/>
      <c r="W50" s="866"/>
      <c r="X50" s="866"/>
      <c r="Y50" s="866"/>
      <c r="Z50" s="866"/>
      <c r="AA50" s="866"/>
      <c r="AB50" s="867"/>
    </row>
    <row r="51" spans="3:28" ht="19.399999999999999" customHeight="1" thickBot="1">
      <c r="C51" s="709"/>
      <c r="D51" s="710"/>
      <c r="E51" s="576"/>
      <c r="F51" s="703"/>
      <c r="G51" s="704"/>
      <c r="H51" s="704"/>
      <c r="I51" s="704"/>
      <c r="J51" s="704"/>
      <c r="K51" s="704"/>
      <c r="L51" s="704"/>
      <c r="M51" s="704"/>
      <c r="N51" s="704"/>
      <c r="O51" s="704"/>
      <c r="P51" s="704"/>
      <c r="Q51" s="704"/>
      <c r="R51" s="704"/>
      <c r="S51" s="704"/>
      <c r="T51" s="704"/>
      <c r="U51" s="704"/>
      <c r="V51" s="704"/>
      <c r="W51" s="704"/>
      <c r="X51" s="704"/>
      <c r="Y51" s="704"/>
      <c r="Z51" s="704"/>
      <c r="AA51" s="704"/>
      <c r="AB51" s="705"/>
    </row>
    <row r="52" spans="3:28" ht="19.399999999999999" customHeight="1" thickBot="1">
      <c r="C52" s="912"/>
      <c r="D52" s="913"/>
      <c r="E52" s="576"/>
      <c r="F52" s="865"/>
      <c r="G52" s="866"/>
      <c r="H52" s="866"/>
      <c r="I52" s="866"/>
      <c r="J52" s="866"/>
      <c r="K52" s="866"/>
      <c r="L52" s="866"/>
      <c r="M52" s="866"/>
      <c r="N52" s="866"/>
      <c r="O52" s="866"/>
      <c r="P52" s="866"/>
      <c r="Q52" s="866"/>
      <c r="R52" s="866"/>
      <c r="S52" s="866"/>
      <c r="T52" s="866"/>
      <c r="U52" s="866"/>
      <c r="V52" s="866"/>
      <c r="W52" s="866"/>
      <c r="X52" s="866"/>
      <c r="Y52" s="866"/>
      <c r="Z52" s="866"/>
      <c r="AA52" s="866"/>
      <c r="AB52" s="867"/>
    </row>
    <row r="53" spans="3:28" ht="18" customHeight="1" thickBot="1">
      <c r="C53" s="584"/>
      <c r="D53" s="914" t="s">
        <v>862</v>
      </c>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6"/>
    </row>
    <row r="54" spans="3:28" ht="35.9" customHeight="1" thickBot="1">
      <c r="C54" s="585"/>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8"/>
    </row>
  </sheetData>
  <mergeCells count="122">
    <mergeCell ref="C50:D50"/>
    <mergeCell ref="F50:AB50"/>
    <mergeCell ref="C52:D52"/>
    <mergeCell ref="F52:AB52"/>
    <mergeCell ref="D53:AB53"/>
    <mergeCell ref="D54:AB54"/>
    <mergeCell ref="C47:D47"/>
    <mergeCell ref="F47:AB47"/>
    <mergeCell ref="C48:D48"/>
    <mergeCell ref="F48:AB48"/>
    <mergeCell ref="C49:D49"/>
    <mergeCell ref="F49:AB49"/>
    <mergeCell ref="F43:AB43"/>
    <mergeCell ref="C44:D44"/>
    <mergeCell ref="F44:AB44"/>
    <mergeCell ref="C45:D45"/>
    <mergeCell ref="F45:AB45"/>
    <mergeCell ref="C46:D46"/>
    <mergeCell ref="F46:AB46"/>
    <mergeCell ref="C40:G40"/>
    <mergeCell ref="J40:Q40"/>
    <mergeCell ref="S40:T40"/>
    <mergeCell ref="U40:Z40"/>
    <mergeCell ref="C41:C42"/>
    <mergeCell ref="D41:AB41"/>
    <mergeCell ref="D42:AB42"/>
    <mergeCell ref="C38:G38"/>
    <mergeCell ref="J38:Q38"/>
    <mergeCell ref="S38:T38"/>
    <mergeCell ref="U38:Z38"/>
    <mergeCell ref="C39:G39"/>
    <mergeCell ref="J39:Q39"/>
    <mergeCell ref="S39:T39"/>
    <mergeCell ref="U39:Z39"/>
    <mergeCell ref="D35:AB35"/>
    <mergeCell ref="C36:G36"/>
    <mergeCell ref="J36:Q36"/>
    <mergeCell ref="S36:T36"/>
    <mergeCell ref="U36:Z36"/>
    <mergeCell ref="C37:G37"/>
    <mergeCell ref="J37:Q37"/>
    <mergeCell ref="S37:T37"/>
    <mergeCell ref="U37:Z37"/>
    <mergeCell ref="C32:F32"/>
    <mergeCell ref="M32:O32"/>
    <mergeCell ref="P32:X32"/>
    <mergeCell ref="Z32:AB32"/>
    <mergeCell ref="C33:C34"/>
    <mergeCell ref="D33:AB34"/>
    <mergeCell ref="C30:F30"/>
    <mergeCell ref="M30:O30"/>
    <mergeCell ref="P30:X30"/>
    <mergeCell ref="Z30:AB30"/>
    <mergeCell ref="C31:F31"/>
    <mergeCell ref="M31:O31"/>
    <mergeCell ref="P31:X31"/>
    <mergeCell ref="Z31:AB31"/>
    <mergeCell ref="C26:C27"/>
    <mergeCell ref="D26:AB27"/>
    <mergeCell ref="C28:F29"/>
    <mergeCell ref="G28:I29"/>
    <mergeCell ref="J28:L29"/>
    <mergeCell ref="M28:O29"/>
    <mergeCell ref="P28:X28"/>
    <mergeCell ref="Y28:Y29"/>
    <mergeCell ref="Z28:AB29"/>
    <mergeCell ref="P29:X29"/>
    <mergeCell ref="C24:K24"/>
    <mergeCell ref="L24:P24"/>
    <mergeCell ref="Q24:S24"/>
    <mergeCell ref="T24:U24"/>
    <mergeCell ref="V24:AB24"/>
    <mergeCell ref="D25:AB25"/>
    <mergeCell ref="C22:K22"/>
    <mergeCell ref="L22:P22"/>
    <mergeCell ref="Q22:S22"/>
    <mergeCell ref="T22:U22"/>
    <mergeCell ref="V22:AB22"/>
    <mergeCell ref="C23:K23"/>
    <mergeCell ref="L23:P23"/>
    <mergeCell ref="Q23:S23"/>
    <mergeCell ref="T23:U23"/>
    <mergeCell ref="V23:AB23"/>
    <mergeCell ref="C20:K20"/>
    <mergeCell ref="L20:P20"/>
    <mergeCell ref="Q20:S20"/>
    <mergeCell ref="T20:U20"/>
    <mergeCell ref="V20:AB20"/>
    <mergeCell ref="C21:K21"/>
    <mergeCell ref="L21:P21"/>
    <mergeCell ref="Q21:S21"/>
    <mergeCell ref="T21:U21"/>
    <mergeCell ref="V21:AB21"/>
    <mergeCell ref="C18:K18"/>
    <mergeCell ref="L18:P18"/>
    <mergeCell ref="Q18:S18"/>
    <mergeCell ref="T18:U18"/>
    <mergeCell ref="V18:AB18"/>
    <mergeCell ref="C19:K19"/>
    <mergeCell ref="L19:P19"/>
    <mergeCell ref="Q19:S19"/>
    <mergeCell ref="T19:U19"/>
    <mergeCell ref="V19:AB19"/>
    <mergeCell ref="C14:M14"/>
    <mergeCell ref="O14:AB14"/>
    <mergeCell ref="C15:M15"/>
    <mergeCell ref="O15:AB15"/>
    <mergeCell ref="D16:AB16"/>
    <mergeCell ref="C17:K17"/>
    <mergeCell ref="L17:P17"/>
    <mergeCell ref="Q17:S17"/>
    <mergeCell ref="T17:U17"/>
    <mergeCell ref="V17:AB17"/>
    <mergeCell ref="A1:C3"/>
    <mergeCell ref="E3:Q4"/>
    <mergeCell ref="S6:Z6"/>
    <mergeCell ref="R7:AA7"/>
    <mergeCell ref="C9:W12"/>
    <mergeCell ref="X9:AB9"/>
    <mergeCell ref="X10:AB10"/>
    <mergeCell ref="X11:AB11"/>
    <mergeCell ref="X12:AB12"/>
  </mergeCells>
  <printOptions horizontalCentered="1" verticalCentered="1"/>
  <pageMargins left="0.5" right="0.5" top="0.5" bottom="0.5" header="0.3" footer="0.3"/>
  <pageSetup scale="60" orientation="landscape"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B6A05-F3F0-4357-B815-316AB3F24DF1}">
  <dimension ref="A1:BK98"/>
  <sheetViews>
    <sheetView workbookViewId="0">
      <selection activeCell="B4" sqref="B4"/>
    </sheetView>
  </sheetViews>
  <sheetFormatPr defaultColWidth="9" defaultRowHeight="14.5"/>
  <cols>
    <col min="1" max="2" width="5.36328125" style="1" customWidth="1"/>
    <col min="3" max="3" width="5.36328125" style="32" customWidth="1"/>
    <col min="4" max="4" width="4" style="1" customWidth="1"/>
    <col min="5" max="5" width="20.7265625" style="1" customWidth="1"/>
    <col min="6" max="9" width="25.6328125" style="32" customWidth="1"/>
    <col min="10" max="10" width="14.81640625" style="1" customWidth="1"/>
    <col min="11" max="15" width="18.81640625" style="1" customWidth="1"/>
    <col min="16" max="16" width="35.7265625" style="1" customWidth="1"/>
    <col min="17" max="18" width="21.7265625" style="1" customWidth="1"/>
    <col min="19" max="19" width="11.6328125" style="1" customWidth="1"/>
    <col min="20" max="20" width="13.81640625" style="1" customWidth="1"/>
    <col min="21" max="22" width="9" style="1"/>
    <col min="23" max="23" width="39" style="1" customWidth="1"/>
    <col min="24" max="29" width="21" style="1" customWidth="1"/>
    <col min="30" max="37" width="12.26953125" style="1" customWidth="1"/>
    <col min="38" max="42" width="10.7265625" style="1" customWidth="1"/>
    <col min="43" max="43" width="3.36328125" style="1" customWidth="1"/>
    <col min="44" max="46" width="10.7265625" style="1" customWidth="1"/>
    <col min="47" max="51" width="13.36328125" style="1" customWidth="1"/>
    <col min="52" max="52" width="3.26953125" style="1" customWidth="1"/>
    <col min="53" max="55" width="13.36328125" style="1" customWidth="1"/>
    <col min="56" max="61" width="14.6328125" style="1" customWidth="1"/>
    <col min="62" max="62" width="17.26953125" style="1" customWidth="1"/>
    <col min="63" max="63" width="14.6328125" style="1" customWidth="1"/>
    <col min="64" max="16384" width="9" style="1"/>
  </cols>
  <sheetData>
    <row r="1" spans="1:63" ht="31">
      <c r="A1" s="711">
        <v>10</v>
      </c>
      <c r="B1" s="712"/>
      <c r="C1" s="713"/>
      <c r="E1" s="282" t="s">
        <v>496</v>
      </c>
      <c r="F1"/>
      <c r="G1"/>
      <c r="I1" s="512" t="s">
        <v>586</v>
      </c>
      <c r="J1" s="587" t="s">
        <v>668</v>
      </c>
      <c r="K1" s="588"/>
      <c r="L1" s="588"/>
      <c r="M1" s="588"/>
      <c r="N1" s="588"/>
      <c r="O1" s="588"/>
      <c r="P1" s="589"/>
    </row>
    <row r="2" spans="1:63" ht="28" customHeight="1">
      <c r="A2" s="714"/>
      <c r="B2" s="715"/>
      <c r="C2" s="716"/>
      <c r="E2" s="597" t="s">
        <v>863</v>
      </c>
      <c r="G2"/>
      <c r="I2"/>
      <c r="J2" s="418" t="s">
        <v>864</v>
      </c>
      <c r="K2" s="590"/>
      <c r="L2" s="590"/>
      <c r="M2" s="590"/>
      <c r="N2" s="590"/>
      <c r="O2" s="590"/>
      <c r="P2" s="598"/>
    </row>
    <row r="3" spans="1:63" ht="28" customHeight="1" thickBot="1">
      <c r="A3" s="717"/>
      <c r="B3" s="718"/>
      <c r="C3" s="719"/>
      <c r="I3"/>
      <c r="J3" s="418"/>
      <c r="K3" s="599" t="s">
        <v>865</v>
      </c>
      <c r="L3" s="599"/>
      <c r="M3" s="599"/>
      <c r="N3" s="599"/>
      <c r="O3" s="599"/>
      <c r="P3" s="598"/>
    </row>
    <row r="4" spans="1:63" ht="23.9" customHeight="1">
      <c r="F4" s="944" t="s">
        <v>725</v>
      </c>
      <c r="G4" s="945"/>
      <c r="H4" s="946"/>
      <c r="I4"/>
      <c r="J4" s="418"/>
      <c r="K4" s="590"/>
      <c r="L4" s="590" t="s">
        <v>866</v>
      </c>
      <c r="M4" s="590"/>
      <c r="N4" s="590"/>
      <c r="O4" s="590"/>
      <c r="P4" s="598"/>
    </row>
    <row r="5" spans="1:63" ht="23.9" customHeight="1">
      <c r="F5" s="947"/>
      <c r="G5" s="948"/>
      <c r="H5" s="949"/>
      <c r="I5"/>
      <c r="J5" s="418"/>
      <c r="K5" s="590" t="s">
        <v>867</v>
      </c>
      <c r="L5" s="590"/>
      <c r="M5" s="590"/>
      <c r="N5" s="590"/>
      <c r="O5" s="590"/>
      <c r="P5" s="598"/>
    </row>
    <row r="6" spans="1:63" ht="31.4" customHeight="1" thickBot="1">
      <c r="F6" s="950"/>
      <c r="G6" s="951"/>
      <c r="H6" s="952"/>
      <c r="I6"/>
      <c r="J6" s="418"/>
      <c r="K6" s="599" t="s">
        <v>868</v>
      </c>
      <c r="L6" s="599"/>
      <c r="M6" s="599"/>
      <c r="N6" s="599"/>
      <c r="O6" s="599"/>
      <c r="P6" s="598"/>
    </row>
    <row r="7" spans="1:63" ht="22" customHeight="1">
      <c r="I7"/>
      <c r="J7" s="418"/>
      <c r="K7" s="590" t="s">
        <v>869</v>
      </c>
      <c r="L7" s="590"/>
      <c r="M7" s="590"/>
      <c r="N7" s="590"/>
      <c r="O7" s="590"/>
      <c r="P7" s="598"/>
    </row>
    <row r="8" spans="1:63" ht="22" customHeight="1">
      <c r="D8" s="32"/>
      <c r="E8" s="32"/>
      <c r="I8"/>
      <c r="J8" s="418" t="s">
        <v>870</v>
      </c>
      <c r="K8" s="590"/>
      <c r="L8" s="590"/>
      <c r="M8" s="590"/>
      <c r="N8" s="590"/>
      <c r="O8" s="590"/>
      <c r="P8" s="598"/>
    </row>
    <row r="9" spans="1:63">
      <c r="I9"/>
      <c r="J9" s="418" t="s">
        <v>871</v>
      </c>
      <c r="K9" s="569"/>
      <c r="L9" s="569"/>
      <c r="M9" s="569"/>
      <c r="N9" s="569"/>
      <c r="O9" s="569"/>
      <c r="P9" s="517"/>
    </row>
    <row r="10" spans="1:63">
      <c r="I10"/>
      <c r="J10" s="591"/>
      <c r="K10" s="520"/>
      <c r="L10" s="520"/>
      <c r="M10" s="520"/>
      <c r="N10" s="520"/>
      <c r="O10" s="520"/>
      <c r="P10" s="521"/>
    </row>
    <row r="12" spans="1:63" ht="36">
      <c r="B12" s="76" t="s">
        <v>872</v>
      </c>
      <c r="Q12" s="600"/>
      <c r="R12" s="600"/>
      <c r="S12" s="600"/>
      <c r="AL12" s="953" t="s">
        <v>873</v>
      </c>
      <c r="AM12" s="954"/>
      <c r="AN12" s="954"/>
      <c r="AO12" s="954"/>
      <c r="AP12" s="954"/>
      <c r="AQ12" s="954"/>
      <c r="AR12" s="954"/>
      <c r="AS12" s="954"/>
      <c r="AT12" s="955"/>
    </row>
    <row r="13" spans="1:63" ht="31.5" thickBot="1">
      <c r="E13" s="601" t="s">
        <v>874</v>
      </c>
      <c r="U13" s="207" t="s">
        <v>875</v>
      </c>
      <c r="V13" s="207"/>
      <c r="Z13" s="602" t="s">
        <v>876</v>
      </c>
    </row>
    <row r="14" spans="1:63" ht="19" thickBot="1">
      <c r="A14" s="603" t="s">
        <v>877</v>
      </c>
      <c r="B14" s="604"/>
      <c r="C14" s="604"/>
      <c r="D14" s="605"/>
      <c r="E14" s="606" t="s">
        <v>878</v>
      </c>
      <c r="U14" s="207"/>
      <c r="V14" s="207" t="s">
        <v>879</v>
      </c>
      <c r="Z14" s="602" t="s">
        <v>880</v>
      </c>
    </row>
    <row r="15" spans="1:63" ht="26.5" thickBot="1">
      <c r="A15" s="607" t="s">
        <v>881</v>
      </c>
      <c r="B15" s="608"/>
      <c r="C15" s="608"/>
      <c r="D15" s="609"/>
      <c r="E15" s="610" t="s">
        <v>882</v>
      </c>
      <c r="F15" s="611" t="s">
        <v>883</v>
      </c>
      <c r="G15" s="612"/>
      <c r="H15" s="612"/>
      <c r="I15" s="612"/>
      <c r="J15" s="936" t="s">
        <v>884</v>
      </c>
      <c r="K15" s="937" t="s">
        <v>885</v>
      </c>
      <c r="L15" s="938"/>
      <c r="M15" s="938"/>
      <c r="N15" s="938"/>
      <c r="O15" s="938"/>
      <c r="P15" s="613" t="s">
        <v>886</v>
      </c>
      <c r="Q15" s="614"/>
      <c r="R15" s="614"/>
      <c r="S15" s="614"/>
      <c r="T15" s="614"/>
      <c r="U15" s="614"/>
      <c r="V15" s="614"/>
      <c r="W15" s="614"/>
      <c r="X15" s="615" t="s">
        <v>887</v>
      </c>
      <c r="Y15" s="616"/>
      <c r="Z15" s="616"/>
      <c r="AA15" s="616"/>
      <c r="AB15" s="616"/>
      <c r="AC15" s="617"/>
      <c r="AD15" s="618" t="s">
        <v>888</v>
      </c>
      <c r="AE15" s="619"/>
      <c r="AF15" s="619"/>
      <c r="AG15" s="619"/>
      <c r="AH15" s="619"/>
      <c r="AI15" s="619"/>
      <c r="AJ15" s="619"/>
      <c r="AK15" s="620"/>
      <c r="AL15" s="621" t="s">
        <v>889</v>
      </c>
      <c r="AM15" s="622"/>
      <c r="AN15" s="622"/>
      <c r="AO15" s="622"/>
      <c r="AP15" s="622"/>
      <c r="AQ15" s="622"/>
      <c r="AR15" s="622"/>
      <c r="AS15" s="622"/>
      <c r="AT15" s="623"/>
      <c r="AU15" s="624" t="s">
        <v>890</v>
      </c>
      <c r="AV15" s="625"/>
      <c r="AW15" s="625"/>
      <c r="AX15" s="625"/>
      <c r="AY15" s="625"/>
      <c r="AZ15" s="625"/>
      <c r="BA15" s="625"/>
      <c r="BB15" s="625"/>
      <c r="BC15" s="626"/>
      <c r="BD15" s="627" t="s">
        <v>891</v>
      </c>
      <c r="BE15" s="628"/>
      <c r="BF15" s="628"/>
      <c r="BG15" s="628"/>
      <c r="BH15" s="628"/>
      <c r="BI15" s="628"/>
      <c r="BJ15" s="628"/>
      <c r="BK15" s="629"/>
    </row>
    <row r="16" spans="1:63" ht="16" thickBot="1">
      <c r="A16" s="630"/>
      <c r="C16" s="1"/>
      <c r="E16" s="631" t="s">
        <v>892</v>
      </c>
      <c r="F16" s="632" t="s">
        <v>893</v>
      </c>
      <c r="G16" s="631" t="s">
        <v>894</v>
      </c>
      <c r="H16" s="631" t="s">
        <v>895</v>
      </c>
      <c r="I16" s="631" t="s">
        <v>896</v>
      </c>
      <c r="J16" s="926"/>
      <c r="K16" s="940"/>
      <c r="L16" s="941"/>
      <c r="M16" s="941"/>
      <c r="N16" s="941"/>
      <c r="O16" s="941"/>
      <c r="P16" s="633" t="s">
        <v>897</v>
      </c>
      <c r="Q16" s="633" t="s">
        <v>898</v>
      </c>
      <c r="R16" s="633" t="s">
        <v>899</v>
      </c>
      <c r="S16" s="633" t="s">
        <v>900</v>
      </c>
      <c r="T16" s="633" t="s">
        <v>901</v>
      </c>
      <c r="U16" s="633" t="s">
        <v>902</v>
      </c>
      <c r="V16" s="633" t="s">
        <v>903</v>
      </c>
      <c r="W16" s="634" t="s">
        <v>904</v>
      </c>
      <c r="X16" s="633" t="s">
        <v>905</v>
      </c>
      <c r="Y16" s="633" t="s">
        <v>906</v>
      </c>
      <c r="Z16" s="633" t="s">
        <v>907</v>
      </c>
      <c r="AA16" s="633" t="s">
        <v>908</v>
      </c>
      <c r="AB16" s="633" t="s">
        <v>909</v>
      </c>
      <c r="AC16" s="633" t="s">
        <v>910</v>
      </c>
      <c r="AD16" s="635" t="s">
        <v>911</v>
      </c>
      <c r="AE16" s="636"/>
      <c r="AF16" s="636"/>
      <c r="AG16" s="636"/>
      <c r="AH16" s="636"/>
      <c r="AI16" s="636"/>
      <c r="AJ16" s="636"/>
      <c r="AK16" s="637"/>
      <c r="AL16" s="638" t="s">
        <v>912</v>
      </c>
      <c r="AM16" s="639"/>
      <c r="AN16" s="640"/>
      <c r="AO16" s="638" t="s">
        <v>913</v>
      </c>
      <c r="AP16" s="640"/>
      <c r="AQ16" s="633" t="s">
        <v>552</v>
      </c>
      <c r="AR16" s="639" t="s">
        <v>914</v>
      </c>
      <c r="AS16" s="639"/>
      <c r="AT16" s="640"/>
      <c r="AU16" s="638" t="s">
        <v>915</v>
      </c>
      <c r="AV16" s="639"/>
      <c r="AW16" s="639"/>
      <c r="AX16" s="639"/>
      <c r="AY16" s="640"/>
      <c r="AZ16" s="633" t="s">
        <v>552</v>
      </c>
      <c r="BA16" s="639" t="s">
        <v>916</v>
      </c>
      <c r="BB16" s="639"/>
      <c r="BC16" s="640"/>
      <c r="BD16" s="634"/>
      <c r="BE16" s="641"/>
      <c r="BF16" s="641"/>
      <c r="BG16" s="641"/>
      <c r="BH16" s="641"/>
      <c r="BI16" s="641"/>
      <c r="BJ16" s="641"/>
      <c r="BK16" s="642"/>
    </row>
    <row r="17" spans="1:63" ht="14.5" customHeight="1">
      <c r="A17" s="630"/>
      <c r="E17" s="643" t="s">
        <v>917</v>
      </c>
      <c r="F17" s="644" t="s">
        <v>918</v>
      </c>
      <c r="G17" s="643" t="s">
        <v>919</v>
      </c>
      <c r="H17" s="643" t="s">
        <v>48</v>
      </c>
      <c r="I17" s="643" t="s">
        <v>920</v>
      </c>
      <c r="J17" s="643" t="s">
        <v>91</v>
      </c>
      <c r="K17" s="645" t="s">
        <v>921</v>
      </c>
      <c r="L17" s="646"/>
      <c r="M17" s="646"/>
      <c r="N17" s="646"/>
      <c r="O17" s="647"/>
      <c r="P17" s="644" t="s">
        <v>922</v>
      </c>
      <c r="Q17" s="648" t="s">
        <v>923</v>
      </c>
      <c r="R17" s="648" t="s">
        <v>266</v>
      </c>
      <c r="S17" s="648" t="s">
        <v>924</v>
      </c>
      <c r="T17" s="32">
        <v>55</v>
      </c>
      <c r="U17" s="32">
        <v>59</v>
      </c>
      <c r="V17" s="32">
        <v>51</v>
      </c>
      <c r="W17" s="649" t="s">
        <v>925</v>
      </c>
      <c r="X17" s="650" t="s">
        <v>926</v>
      </c>
      <c r="Y17" s="646" t="s">
        <v>927</v>
      </c>
      <c r="Z17" s="646" t="s">
        <v>918</v>
      </c>
      <c r="AA17" s="646" t="s">
        <v>928</v>
      </c>
      <c r="AB17" s="646" t="s">
        <v>929</v>
      </c>
      <c r="AC17" s="924" t="s">
        <v>930</v>
      </c>
      <c r="AD17" s="927" t="s">
        <v>931</v>
      </c>
      <c r="AE17" s="928"/>
      <c r="AF17" s="928"/>
      <c r="AG17" s="928"/>
      <c r="AH17" s="928"/>
      <c r="AI17" s="928"/>
      <c r="AJ17" s="928"/>
      <c r="AK17" s="929"/>
      <c r="AL17" s="651" t="s">
        <v>932</v>
      </c>
      <c r="AM17" s="652"/>
      <c r="AN17" s="653"/>
      <c r="AO17" s="654" t="s">
        <v>933</v>
      </c>
      <c r="AP17" s="653"/>
      <c r="AQ17" s="655" t="s">
        <v>552</v>
      </c>
      <c r="AR17" s="207" t="s">
        <v>934</v>
      </c>
      <c r="AS17" s="653"/>
      <c r="AT17" s="656"/>
      <c r="AU17" s="651" t="s">
        <v>935</v>
      </c>
      <c r="AV17" s="654"/>
      <c r="AW17" s="654"/>
      <c r="AX17" s="654"/>
      <c r="AY17" s="654"/>
      <c r="AZ17" s="655"/>
      <c r="BA17" s="657" t="s">
        <v>936</v>
      </c>
      <c r="BB17" s="653"/>
      <c r="BC17" s="656"/>
      <c r="BD17" s="651" t="s">
        <v>937</v>
      </c>
      <c r="BE17" s="654"/>
      <c r="BF17" s="654"/>
      <c r="BG17" s="654"/>
      <c r="BH17" s="654"/>
      <c r="BI17" s="657"/>
      <c r="BJ17" s="653"/>
      <c r="BK17" s="656"/>
    </row>
    <row r="18" spans="1:63">
      <c r="A18" s="630"/>
      <c r="D18" s="32"/>
      <c r="E18" s="643" t="s">
        <v>938</v>
      </c>
      <c r="F18" s="644" t="s">
        <v>939</v>
      </c>
      <c r="G18" s="643" t="s">
        <v>940</v>
      </c>
      <c r="H18" s="643" t="s">
        <v>941</v>
      </c>
      <c r="I18" s="643" t="s">
        <v>942</v>
      </c>
      <c r="J18" s="643"/>
      <c r="K18" s="658" t="s">
        <v>922</v>
      </c>
      <c r="M18" s="586" t="s">
        <v>943</v>
      </c>
      <c r="N18" s="586"/>
      <c r="O18" s="659"/>
      <c r="P18" s="644" t="s">
        <v>944</v>
      </c>
      <c r="Q18" s="648" t="s">
        <v>923</v>
      </c>
      <c r="R18" s="648" t="s">
        <v>266</v>
      </c>
      <c r="S18" s="648" t="s">
        <v>924</v>
      </c>
      <c r="T18" s="32">
        <v>45</v>
      </c>
      <c r="U18" s="32">
        <v>47</v>
      </c>
      <c r="V18" s="32">
        <v>43</v>
      </c>
      <c r="W18" s="509" t="s">
        <v>945</v>
      </c>
      <c r="X18" s="630" t="s">
        <v>946</v>
      </c>
      <c r="Y18" s="1" t="s">
        <v>947</v>
      </c>
      <c r="Z18" s="1" t="s">
        <v>939</v>
      </c>
      <c r="AA18" s="1" t="s">
        <v>948</v>
      </c>
      <c r="AB18" s="1" t="s">
        <v>949</v>
      </c>
      <c r="AC18" s="925"/>
      <c r="AD18" s="930"/>
      <c r="AE18" s="931"/>
      <c r="AF18" s="931"/>
      <c r="AG18" s="931"/>
      <c r="AH18" s="931"/>
      <c r="AI18" s="931"/>
      <c r="AJ18" s="931"/>
      <c r="AK18" s="932"/>
      <c r="AL18" s="644"/>
      <c r="AM18" s="660"/>
      <c r="AN18" s="661"/>
      <c r="AO18" s="207" t="s">
        <v>950</v>
      </c>
      <c r="AP18" s="661"/>
      <c r="AQ18" s="655" t="s">
        <v>552</v>
      </c>
      <c r="AR18" s="207" t="s">
        <v>951</v>
      </c>
      <c r="AS18" s="661"/>
      <c r="AT18" s="662"/>
      <c r="AU18" s="644"/>
      <c r="AV18" s="207" t="s">
        <v>952</v>
      </c>
      <c r="AW18" s="207"/>
      <c r="AX18" s="207"/>
      <c r="AY18" s="207"/>
      <c r="AZ18" s="655" t="s">
        <v>552</v>
      </c>
      <c r="BA18" s="663" t="s">
        <v>953</v>
      </c>
      <c r="BB18" s="661"/>
      <c r="BC18" s="662"/>
      <c r="BD18" s="644"/>
      <c r="BE18" s="207" t="s">
        <v>954</v>
      </c>
      <c r="BF18" s="207"/>
      <c r="BG18" s="207"/>
      <c r="BH18" s="207"/>
      <c r="BI18" s="663"/>
      <c r="BK18" s="662"/>
    </row>
    <row r="19" spans="1:63">
      <c r="A19" s="630"/>
      <c r="D19" s="32"/>
      <c r="E19" s="643"/>
      <c r="F19" s="644" t="s">
        <v>35</v>
      </c>
      <c r="G19" s="643" t="s">
        <v>955</v>
      </c>
      <c r="H19" s="643" t="s">
        <v>386</v>
      </c>
      <c r="I19" s="643" t="s">
        <v>956</v>
      </c>
      <c r="J19" s="643"/>
      <c r="K19" s="586" t="s">
        <v>957</v>
      </c>
      <c r="M19" s="586" t="s">
        <v>958</v>
      </c>
      <c r="N19" s="586"/>
      <c r="O19" s="659"/>
      <c r="P19" s="644" t="s">
        <v>959</v>
      </c>
      <c r="Q19" s="648" t="s">
        <v>923</v>
      </c>
      <c r="R19" s="648" t="s">
        <v>266</v>
      </c>
      <c r="S19" s="648" t="s">
        <v>924</v>
      </c>
      <c r="T19" s="32">
        <v>65</v>
      </c>
      <c r="U19" s="32">
        <v>78</v>
      </c>
      <c r="V19" s="32">
        <v>65</v>
      </c>
      <c r="W19" s="509" t="s">
        <v>960</v>
      </c>
      <c r="X19" s="630" t="s">
        <v>961</v>
      </c>
      <c r="Z19" s="207" t="s">
        <v>962</v>
      </c>
      <c r="AA19" s="1" t="s">
        <v>963</v>
      </c>
      <c r="AC19" s="925"/>
      <c r="AD19" s="930"/>
      <c r="AE19" s="931"/>
      <c r="AF19" s="931"/>
      <c r="AG19" s="931"/>
      <c r="AH19" s="931"/>
      <c r="AI19" s="931"/>
      <c r="AJ19" s="931"/>
      <c r="AK19" s="932"/>
      <c r="AL19" s="644"/>
      <c r="AM19" s="660"/>
      <c r="AN19" s="661"/>
      <c r="AO19" s="207" t="s">
        <v>964</v>
      </c>
      <c r="AP19" s="661"/>
      <c r="AQ19" s="655"/>
      <c r="AR19" s="207" t="s">
        <v>965</v>
      </c>
      <c r="AS19" s="661"/>
      <c r="AT19" s="662"/>
      <c r="AU19" s="644"/>
      <c r="AV19" s="207" t="s">
        <v>966</v>
      </c>
      <c r="AW19" s="207"/>
      <c r="AX19" s="207"/>
      <c r="AY19" s="207"/>
      <c r="AZ19" s="655" t="s">
        <v>552</v>
      </c>
      <c r="BA19" s="663" t="s">
        <v>929</v>
      </c>
      <c r="BB19" s="661"/>
      <c r="BC19" s="662"/>
      <c r="BD19" s="644"/>
      <c r="BE19" s="207"/>
      <c r="BF19" s="207"/>
      <c r="BG19" s="207"/>
      <c r="BH19" s="207"/>
      <c r="BI19" s="2" t="s">
        <v>967</v>
      </c>
      <c r="BK19" s="662"/>
    </row>
    <row r="20" spans="1:63">
      <c r="A20" s="630"/>
      <c r="D20" s="32"/>
      <c r="E20" s="643"/>
      <c r="F20" s="644" t="s">
        <v>65</v>
      </c>
      <c r="G20" s="643"/>
      <c r="H20" s="664" t="s">
        <v>968</v>
      </c>
      <c r="I20" s="643" t="s">
        <v>969</v>
      </c>
      <c r="J20" s="643"/>
      <c r="K20" s="658" t="s">
        <v>959</v>
      </c>
      <c r="M20" s="586" t="s">
        <v>970</v>
      </c>
      <c r="N20" s="586"/>
      <c r="O20" s="659"/>
      <c r="P20" s="207" t="s">
        <v>971</v>
      </c>
      <c r="Q20" s="648" t="s">
        <v>972</v>
      </c>
      <c r="R20" s="648"/>
      <c r="S20" s="648" t="s">
        <v>924</v>
      </c>
      <c r="T20" s="32">
        <v>74</v>
      </c>
      <c r="U20" s="32" t="s">
        <v>973</v>
      </c>
      <c r="V20" s="32" t="s">
        <v>973</v>
      </c>
      <c r="W20" s="509" t="s">
        <v>974</v>
      </c>
      <c r="X20" s="665" t="s">
        <v>975</v>
      </c>
      <c r="Y20" s="2"/>
      <c r="Z20" s="207" t="s">
        <v>976</v>
      </c>
      <c r="AB20" s="2"/>
      <c r="AC20" s="925"/>
      <c r="AD20" s="930"/>
      <c r="AE20" s="931"/>
      <c r="AF20" s="931"/>
      <c r="AG20" s="931"/>
      <c r="AH20" s="931"/>
      <c r="AI20" s="931"/>
      <c r="AJ20" s="931"/>
      <c r="AK20" s="932"/>
      <c r="AL20" s="644"/>
      <c r="AM20" s="660"/>
      <c r="AN20" s="661"/>
      <c r="AO20" s="207"/>
      <c r="AP20" s="661"/>
      <c r="AQ20" s="655"/>
      <c r="AR20" s="207" t="s">
        <v>977</v>
      </c>
      <c r="AS20" s="661"/>
      <c r="AT20" s="662"/>
      <c r="AU20" s="644"/>
      <c r="AV20" s="207" t="s">
        <v>978</v>
      </c>
      <c r="AW20" s="207"/>
      <c r="AX20" s="207"/>
      <c r="AY20" s="207"/>
      <c r="AZ20" s="655"/>
      <c r="BA20" s="663" t="s">
        <v>979</v>
      </c>
      <c r="BB20" s="661"/>
      <c r="BC20" s="662"/>
      <c r="BD20" s="644"/>
      <c r="BE20" s="207"/>
      <c r="BF20" s="207"/>
      <c r="BG20" s="207"/>
      <c r="BH20" s="207"/>
      <c r="BI20" s="661" t="s">
        <v>980</v>
      </c>
      <c r="BK20" s="662"/>
    </row>
    <row r="21" spans="1:63">
      <c r="A21" s="630"/>
      <c r="D21" s="32"/>
      <c r="E21" s="643"/>
      <c r="F21" s="644" t="s">
        <v>981</v>
      </c>
      <c r="G21" s="643"/>
      <c r="H21" s="664" t="s">
        <v>982</v>
      </c>
      <c r="I21" s="643" t="s">
        <v>983</v>
      </c>
      <c r="J21" s="666"/>
      <c r="K21" s="658" t="s">
        <v>971</v>
      </c>
      <c r="M21" s="586" t="s">
        <v>984</v>
      </c>
      <c r="N21" s="586"/>
      <c r="O21" s="659"/>
      <c r="P21" s="207" t="s">
        <v>985</v>
      </c>
      <c r="Q21" s="32"/>
      <c r="R21" s="32"/>
      <c r="S21" s="32"/>
      <c r="T21" s="32"/>
      <c r="U21" s="32"/>
      <c r="V21" s="32"/>
      <c r="W21" s="509"/>
      <c r="X21" s="630" t="s">
        <v>95</v>
      </c>
      <c r="Z21" s="207" t="s">
        <v>65</v>
      </c>
      <c r="AA21" s="1" t="s">
        <v>986</v>
      </c>
      <c r="AC21" s="925"/>
      <c r="AD21" s="930"/>
      <c r="AE21" s="931"/>
      <c r="AF21" s="931"/>
      <c r="AG21" s="931"/>
      <c r="AH21" s="931"/>
      <c r="AI21" s="931"/>
      <c r="AJ21" s="931"/>
      <c r="AK21" s="932"/>
      <c r="AL21" s="644" t="s">
        <v>987</v>
      </c>
      <c r="AM21" s="660"/>
      <c r="AN21" s="661"/>
      <c r="AO21" s="207" t="s">
        <v>933</v>
      </c>
      <c r="AP21" s="661"/>
      <c r="AQ21" s="655" t="s">
        <v>552</v>
      </c>
      <c r="AR21" s="207" t="s">
        <v>988</v>
      </c>
      <c r="AS21" s="661"/>
      <c r="AT21" s="662"/>
      <c r="AU21" s="644"/>
      <c r="AV21" s="207" t="s">
        <v>989</v>
      </c>
      <c r="AW21" s="207"/>
      <c r="AX21" s="207"/>
      <c r="AY21" s="207"/>
      <c r="AZ21" s="655"/>
      <c r="BA21" s="663" t="s">
        <v>990</v>
      </c>
      <c r="BB21" s="661"/>
      <c r="BC21" s="662"/>
      <c r="BD21" s="644"/>
      <c r="BE21" s="207"/>
      <c r="BF21" s="207"/>
      <c r="BG21" s="207"/>
      <c r="BH21" s="207"/>
      <c r="BI21" s="661" t="s">
        <v>991</v>
      </c>
      <c r="BK21" s="662"/>
    </row>
    <row r="22" spans="1:63">
      <c r="A22" s="630"/>
      <c r="D22" s="32"/>
      <c r="E22" s="643"/>
      <c r="F22" s="644"/>
      <c r="G22" s="643"/>
      <c r="H22" s="643" t="s">
        <v>992</v>
      </c>
      <c r="I22" s="643" t="s">
        <v>993</v>
      </c>
      <c r="J22" s="666"/>
      <c r="K22" s="658" t="s">
        <v>994</v>
      </c>
      <c r="M22" s="586" t="s">
        <v>995</v>
      </c>
      <c r="N22" s="586"/>
      <c r="O22" s="659"/>
      <c r="P22" s="667" t="s">
        <v>996</v>
      </c>
      <c r="Q22" s="32"/>
      <c r="R22" s="32"/>
      <c r="S22" s="32"/>
      <c r="T22" s="32"/>
      <c r="U22" s="32"/>
      <c r="V22" s="32"/>
      <c r="X22" s="630"/>
      <c r="Z22" s="207" t="s">
        <v>997</v>
      </c>
      <c r="AC22" s="925"/>
      <c r="AD22" s="930"/>
      <c r="AE22" s="931"/>
      <c r="AF22" s="931"/>
      <c r="AG22" s="931"/>
      <c r="AH22" s="931"/>
      <c r="AI22" s="931"/>
      <c r="AJ22" s="931"/>
      <c r="AK22" s="932"/>
      <c r="AL22" s="644"/>
      <c r="AM22" s="660"/>
      <c r="AN22" s="661"/>
      <c r="AO22" s="207" t="s">
        <v>950</v>
      </c>
      <c r="AP22" s="661"/>
      <c r="AQ22" s="655"/>
      <c r="AR22" s="207" t="s">
        <v>998</v>
      </c>
      <c r="AS22" s="661"/>
      <c r="AT22" s="662"/>
      <c r="AU22" s="644"/>
      <c r="AV22" s="207" t="s">
        <v>999</v>
      </c>
      <c r="AW22" s="207"/>
      <c r="AX22" s="207"/>
      <c r="AY22" s="207"/>
      <c r="AZ22" s="655" t="s">
        <v>552</v>
      </c>
      <c r="BA22" s="663" t="s">
        <v>1000</v>
      </c>
      <c r="BB22" s="661"/>
      <c r="BC22" s="662"/>
      <c r="BD22" s="644"/>
      <c r="BE22" s="207"/>
      <c r="BF22" s="207"/>
      <c r="BG22" s="207"/>
      <c r="BH22" s="207"/>
      <c r="BI22" s="661" t="s">
        <v>1001</v>
      </c>
      <c r="BK22" s="662"/>
    </row>
    <row r="23" spans="1:63">
      <c r="A23" s="630"/>
      <c r="D23" s="32"/>
      <c r="E23" s="643"/>
      <c r="F23" s="644"/>
      <c r="G23" s="643"/>
      <c r="H23" s="643" t="s">
        <v>146</v>
      </c>
      <c r="I23" s="643" t="s">
        <v>1002</v>
      </c>
      <c r="J23" s="666"/>
      <c r="K23" s="658" t="s">
        <v>1003</v>
      </c>
      <c r="M23" s="586"/>
      <c r="N23" s="586"/>
      <c r="O23" s="659"/>
      <c r="P23" s="207"/>
      <c r="Q23" s="32"/>
      <c r="R23" s="32"/>
      <c r="S23" s="32"/>
      <c r="U23" s="32"/>
      <c r="X23" s="630"/>
      <c r="AC23" s="925"/>
      <c r="AD23" s="930"/>
      <c r="AE23" s="931"/>
      <c r="AF23" s="931"/>
      <c r="AG23" s="931"/>
      <c r="AH23" s="931"/>
      <c r="AI23" s="931"/>
      <c r="AJ23" s="931"/>
      <c r="AK23" s="932"/>
      <c r="AL23" s="644"/>
      <c r="AM23" s="660"/>
      <c r="AN23" s="661"/>
      <c r="AO23" s="207" t="s">
        <v>964</v>
      </c>
      <c r="AP23" s="661"/>
      <c r="AQ23" s="655" t="s">
        <v>552</v>
      </c>
      <c r="AR23" s="207" t="s">
        <v>1004</v>
      </c>
      <c r="AS23" s="661"/>
      <c r="AT23" s="662"/>
      <c r="AU23" s="644"/>
      <c r="AV23" s="207" t="s">
        <v>1005</v>
      </c>
      <c r="AW23" s="207"/>
      <c r="AX23" s="207"/>
      <c r="AY23" s="207"/>
      <c r="AZ23" s="655" t="s">
        <v>552</v>
      </c>
      <c r="BA23" s="663" t="s">
        <v>1006</v>
      </c>
      <c r="BB23" s="661"/>
      <c r="BC23" s="662"/>
      <c r="BD23" s="644"/>
      <c r="BE23" s="207" t="s">
        <v>1007</v>
      </c>
      <c r="BF23" s="207"/>
      <c r="BG23" s="207"/>
      <c r="BH23" s="207"/>
      <c r="BI23" s="661" t="s">
        <v>1008</v>
      </c>
      <c r="BK23" s="662"/>
    </row>
    <row r="24" spans="1:63">
      <c r="A24" s="630"/>
      <c r="D24" s="32"/>
      <c r="E24" s="643"/>
      <c r="F24" s="644"/>
      <c r="G24" s="643"/>
      <c r="H24" s="643" t="s">
        <v>1009</v>
      </c>
      <c r="I24" s="643" t="s">
        <v>1010</v>
      </c>
      <c r="J24" s="666"/>
      <c r="K24" s="668" t="s">
        <v>1011</v>
      </c>
      <c r="O24" s="659"/>
      <c r="P24" s="207"/>
      <c r="Q24" s="32"/>
      <c r="R24" s="32"/>
      <c r="S24" s="32"/>
      <c r="U24" s="32"/>
      <c r="X24" s="630"/>
      <c r="AC24" s="925"/>
      <c r="AD24" s="930"/>
      <c r="AE24" s="931"/>
      <c r="AF24" s="931"/>
      <c r="AG24" s="931"/>
      <c r="AH24" s="931"/>
      <c r="AI24" s="931"/>
      <c r="AJ24" s="931"/>
      <c r="AK24" s="932"/>
      <c r="AL24" s="644"/>
      <c r="AM24" s="660"/>
      <c r="AN24" s="661"/>
      <c r="AO24" s="207"/>
      <c r="AP24" s="661"/>
      <c r="AQ24" s="655" t="s">
        <v>552</v>
      </c>
      <c r="AR24" s="207" t="s">
        <v>1012</v>
      </c>
      <c r="AS24" s="661"/>
      <c r="AT24" s="662"/>
      <c r="AU24" s="644"/>
      <c r="AV24" s="207" t="s">
        <v>1013</v>
      </c>
      <c r="AW24" s="207"/>
      <c r="AX24" s="207"/>
      <c r="AY24" s="207"/>
      <c r="AZ24" s="655"/>
      <c r="BA24" s="663" t="s">
        <v>1014</v>
      </c>
      <c r="BB24" s="661"/>
      <c r="BC24" s="662"/>
      <c r="BD24" s="644"/>
      <c r="BE24" s="207"/>
      <c r="BF24" s="207"/>
      <c r="BG24" s="207"/>
      <c r="BH24" s="207"/>
      <c r="BI24" s="661" t="s">
        <v>1015</v>
      </c>
      <c r="BK24" s="662"/>
    </row>
    <row r="25" spans="1:63">
      <c r="A25" s="630"/>
      <c r="D25" s="32"/>
      <c r="E25" s="643"/>
      <c r="F25" s="644"/>
      <c r="G25" s="643"/>
      <c r="H25" s="643" t="s">
        <v>1016</v>
      </c>
      <c r="I25" s="643" t="s">
        <v>1017</v>
      </c>
      <c r="J25" s="666"/>
      <c r="K25" s="669"/>
      <c r="L25" s="670"/>
      <c r="M25" s="586"/>
      <c r="N25" s="586"/>
      <c r="O25" s="659"/>
      <c r="Q25" s="32"/>
      <c r="R25" s="32"/>
      <c r="S25" s="32"/>
      <c r="U25" s="32"/>
      <c r="X25" s="630"/>
      <c r="AC25" s="925"/>
      <c r="AD25" s="930"/>
      <c r="AE25" s="931"/>
      <c r="AF25" s="931"/>
      <c r="AG25" s="931"/>
      <c r="AH25" s="931"/>
      <c r="AI25" s="931"/>
      <c r="AJ25" s="931"/>
      <c r="AK25" s="932"/>
      <c r="AL25" s="644" t="s">
        <v>1018</v>
      </c>
      <c r="AM25" s="660"/>
      <c r="AN25" s="661"/>
      <c r="AO25" s="207" t="s">
        <v>933</v>
      </c>
      <c r="AP25" s="661"/>
      <c r="AQ25" s="655" t="s">
        <v>552</v>
      </c>
      <c r="AR25" s="207" t="s">
        <v>1019</v>
      </c>
      <c r="AS25" s="661"/>
      <c r="AT25" s="662"/>
      <c r="AU25" s="644"/>
      <c r="AV25" s="207" t="s">
        <v>1020</v>
      </c>
      <c r="AW25" s="207"/>
      <c r="AX25" s="207"/>
      <c r="AY25" s="207"/>
      <c r="AZ25" s="655"/>
      <c r="BA25" s="663" t="s">
        <v>1021</v>
      </c>
      <c r="BB25" s="661"/>
      <c r="BC25" s="662"/>
      <c r="BD25" s="644"/>
      <c r="BE25" s="207"/>
      <c r="BF25" s="207"/>
      <c r="BG25" s="207"/>
      <c r="BH25" s="207"/>
      <c r="BI25" s="661" t="s">
        <v>1022</v>
      </c>
      <c r="BJ25" s="661"/>
      <c r="BK25" s="662"/>
    </row>
    <row r="26" spans="1:63" ht="15" thickBot="1">
      <c r="A26" s="630"/>
      <c r="D26" s="32"/>
      <c r="E26" s="643"/>
      <c r="F26" s="644"/>
      <c r="G26" s="643"/>
      <c r="H26" s="643" t="s">
        <v>1023</v>
      </c>
      <c r="I26" s="643" t="s">
        <v>1024</v>
      </c>
      <c r="J26" s="666"/>
      <c r="K26" s="669"/>
      <c r="L26" s="670"/>
      <c r="M26" s="586"/>
      <c r="N26" s="586"/>
      <c r="O26" s="659"/>
      <c r="Q26" s="32"/>
      <c r="R26" s="32"/>
      <c r="S26" s="32"/>
      <c r="U26" s="32"/>
      <c r="X26" s="630"/>
      <c r="AC26" s="925"/>
      <c r="AD26" s="933"/>
      <c r="AE26" s="934"/>
      <c r="AF26" s="934"/>
      <c r="AG26" s="934"/>
      <c r="AH26" s="934"/>
      <c r="AI26" s="934"/>
      <c r="AJ26" s="934"/>
      <c r="AK26" s="935"/>
      <c r="AL26" s="644"/>
      <c r="AM26" s="660"/>
      <c r="AN26" s="661"/>
      <c r="AO26" s="207" t="s">
        <v>1025</v>
      </c>
      <c r="AP26" s="661"/>
      <c r="AQ26" s="655" t="s">
        <v>552</v>
      </c>
      <c r="AR26" s="207" t="s">
        <v>1026</v>
      </c>
      <c r="AS26" s="661"/>
      <c r="AT26" s="662"/>
      <c r="AU26" s="644"/>
      <c r="AV26" s="207"/>
      <c r="AW26" s="207"/>
      <c r="AX26" s="207"/>
      <c r="AY26" s="207"/>
      <c r="AZ26" s="655"/>
      <c r="BA26" s="663" t="s">
        <v>1027</v>
      </c>
      <c r="BB26" s="661"/>
      <c r="BC26" s="662"/>
      <c r="BD26" s="644"/>
      <c r="BE26" s="207"/>
      <c r="BF26" s="207"/>
      <c r="BG26" s="207"/>
      <c r="BH26" s="207"/>
      <c r="BI26" s="663"/>
      <c r="BJ26" s="661"/>
      <c r="BK26" s="662"/>
    </row>
    <row r="27" spans="1:63" ht="15" thickBot="1">
      <c r="A27" s="630"/>
      <c r="D27" s="32"/>
      <c r="E27" s="643"/>
      <c r="F27" s="644"/>
      <c r="G27" s="643"/>
      <c r="H27" s="643"/>
      <c r="I27" s="643" t="s">
        <v>1028</v>
      </c>
      <c r="J27" s="666"/>
      <c r="K27" s="669"/>
      <c r="L27" s="670"/>
      <c r="M27" s="586"/>
      <c r="N27" s="586"/>
      <c r="O27" s="659"/>
      <c r="Q27" s="32"/>
      <c r="R27" s="32"/>
      <c r="S27" s="32"/>
      <c r="U27" s="32"/>
      <c r="X27" s="630"/>
      <c r="AC27" s="926"/>
      <c r="AD27" s="630"/>
      <c r="AI27" s="1" t="s">
        <v>1029</v>
      </c>
      <c r="AK27" s="659"/>
      <c r="AL27" s="644"/>
      <c r="AM27" s="660"/>
      <c r="AN27" s="661"/>
      <c r="AO27" s="207" t="s">
        <v>962</v>
      </c>
      <c r="AP27" s="661"/>
      <c r="AQ27" s="655"/>
      <c r="AR27" s="207" t="s">
        <v>1030</v>
      </c>
      <c r="AS27" s="661"/>
      <c r="AT27" s="662"/>
      <c r="AU27" s="644"/>
      <c r="AV27" s="207"/>
      <c r="AW27" s="207"/>
      <c r="AX27" s="207"/>
      <c r="AY27" s="207"/>
      <c r="AZ27" s="655" t="s">
        <v>552</v>
      </c>
      <c r="BA27" s="663" t="s">
        <v>1031</v>
      </c>
      <c r="BB27" s="661"/>
      <c r="BC27" s="662"/>
      <c r="BD27" s="644" t="s">
        <v>1032</v>
      </c>
      <c r="BE27" s="207"/>
      <c r="BF27" s="207"/>
      <c r="BG27" s="207"/>
      <c r="BH27" s="207"/>
      <c r="BI27" s="663"/>
      <c r="BJ27" s="661"/>
      <c r="BK27" s="662"/>
    </row>
    <row r="28" spans="1:63">
      <c r="A28" s="630"/>
      <c r="D28" s="32"/>
      <c r="E28" s="643"/>
      <c r="F28" s="644"/>
      <c r="G28" s="643"/>
      <c r="H28" s="643"/>
      <c r="I28" s="643" t="s">
        <v>1033</v>
      </c>
      <c r="J28" s="666"/>
      <c r="K28" s="669"/>
      <c r="L28" s="670"/>
      <c r="M28" s="586"/>
      <c r="N28" s="586"/>
      <c r="O28" s="659"/>
      <c r="P28" s="353"/>
      <c r="Q28" s="32"/>
      <c r="R28" s="32"/>
      <c r="S28" s="32"/>
      <c r="U28" s="32"/>
      <c r="X28" s="630"/>
      <c r="AC28" s="659"/>
      <c r="AD28" s="630"/>
      <c r="AI28" s="207" t="s">
        <v>1034</v>
      </c>
      <c r="AK28" s="659"/>
      <c r="AL28" s="644"/>
      <c r="AM28" s="660"/>
      <c r="AN28" s="661"/>
      <c r="AO28" s="207"/>
      <c r="AP28" s="661"/>
      <c r="AQ28" s="655" t="s">
        <v>552</v>
      </c>
      <c r="AR28" s="207" t="s">
        <v>1035</v>
      </c>
      <c r="AS28" s="661"/>
      <c r="AT28" s="662"/>
      <c r="AU28" s="644"/>
      <c r="AV28" s="207"/>
      <c r="AW28" s="207"/>
      <c r="AX28" s="207"/>
      <c r="AY28" s="207"/>
      <c r="AZ28" s="655" t="s">
        <v>552</v>
      </c>
      <c r="BA28" s="663" t="s">
        <v>1036</v>
      </c>
      <c r="BB28" s="661"/>
      <c r="BC28" s="662"/>
      <c r="BD28" s="644"/>
      <c r="BE28" s="207" t="s">
        <v>1037</v>
      </c>
      <c r="BF28" s="207"/>
      <c r="BG28" s="207"/>
      <c r="BH28" s="207"/>
      <c r="BI28" s="663"/>
      <c r="BJ28" s="661"/>
      <c r="BK28" s="662"/>
    </row>
    <row r="29" spans="1:63">
      <c r="A29" s="630"/>
      <c r="D29" s="32"/>
      <c r="E29" s="643"/>
      <c r="F29" s="644"/>
      <c r="G29" s="643"/>
      <c r="H29" s="643"/>
      <c r="I29" s="643" t="s">
        <v>1038</v>
      </c>
      <c r="J29" s="666"/>
      <c r="K29" s="669"/>
      <c r="L29" s="670"/>
      <c r="M29" s="586"/>
      <c r="N29" s="586"/>
      <c r="O29" s="659"/>
      <c r="Q29" s="32"/>
      <c r="R29" s="32"/>
      <c r="S29" s="32"/>
      <c r="U29" s="32"/>
      <c r="X29" s="630"/>
      <c r="AC29" s="659"/>
      <c r="AD29" s="630"/>
      <c r="AI29" s="207" t="s">
        <v>1039</v>
      </c>
      <c r="AK29" s="659"/>
      <c r="AL29" s="644" t="s">
        <v>1040</v>
      </c>
      <c r="AM29" s="660"/>
      <c r="AN29" s="661"/>
      <c r="AO29" s="207"/>
      <c r="AP29" s="661"/>
      <c r="AQ29" s="655"/>
      <c r="AR29" s="207" t="s">
        <v>1041</v>
      </c>
      <c r="AS29" s="661"/>
      <c r="AT29" s="662"/>
      <c r="AU29" s="644"/>
      <c r="AV29" s="207"/>
      <c r="AW29" s="207"/>
      <c r="AX29" s="207"/>
      <c r="AY29" s="207"/>
      <c r="AZ29" s="655"/>
      <c r="BA29" s="663" t="s">
        <v>1042</v>
      </c>
      <c r="BB29" s="661"/>
      <c r="BC29" s="662"/>
      <c r="BD29" s="644"/>
      <c r="BE29" s="207" t="s">
        <v>1043</v>
      </c>
      <c r="BF29" s="207"/>
      <c r="BG29" s="207"/>
      <c r="BH29" s="207"/>
      <c r="BI29" s="663"/>
      <c r="BJ29" s="661"/>
      <c r="BK29" s="662"/>
    </row>
    <row r="30" spans="1:63">
      <c r="A30" s="630"/>
      <c r="D30" s="32"/>
      <c r="E30" s="643"/>
      <c r="F30" s="644"/>
      <c r="G30" s="643"/>
      <c r="H30" s="643"/>
      <c r="I30" s="643" t="s">
        <v>1044</v>
      </c>
      <c r="J30" s="666"/>
      <c r="K30" s="658"/>
      <c r="M30" s="586"/>
      <c r="N30" s="586"/>
      <c r="O30" s="659"/>
      <c r="U30" s="32"/>
      <c r="X30" s="630"/>
      <c r="AC30" s="659"/>
      <c r="AD30" s="630"/>
      <c r="AI30" s="207" t="s">
        <v>1045</v>
      </c>
      <c r="AK30" s="659"/>
      <c r="AL30" s="644"/>
      <c r="AM30" s="354"/>
      <c r="AN30" s="1" t="s">
        <v>1046</v>
      </c>
      <c r="AO30" s="207" t="s">
        <v>933</v>
      </c>
      <c r="AQ30" s="655"/>
      <c r="AR30" s="207" t="s">
        <v>1047</v>
      </c>
      <c r="AT30" s="659"/>
      <c r="AU30" s="644"/>
      <c r="AV30" s="207"/>
      <c r="AW30" s="207"/>
      <c r="AX30" s="207"/>
      <c r="AY30" s="207"/>
      <c r="AZ30" s="655"/>
      <c r="BA30" s="207"/>
      <c r="BC30" s="659"/>
      <c r="BD30" s="644"/>
      <c r="BE30" s="207" t="s">
        <v>1048</v>
      </c>
      <c r="BF30" s="207"/>
      <c r="BG30" s="207"/>
      <c r="BH30" s="207"/>
      <c r="BI30" s="207"/>
      <c r="BK30" s="659"/>
    </row>
    <row r="31" spans="1:63">
      <c r="A31" s="630"/>
      <c r="D31" s="32"/>
      <c r="E31" s="643"/>
      <c r="F31" s="644"/>
      <c r="G31" s="643"/>
      <c r="H31" s="643"/>
      <c r="I31" s="643"/>
      <c r="J31" s="666"/>
      <c r="K31" s="668" t="s">
        <v>1049</v>
      </c>
      <c r="O31" s="659"/>
      <c r="X31" s="630"/>
      <c r="AC31" s="659"/>
      <c r="AD31" s="630"/>
      <c r="AI31" s="207" t="s">
        <v>1050</v>
      </c>
      <c r="AK31" s="659"/>
      <c r="AL31" s="644"/>
      <c r="AM31" s="354"/>
      <c r="AO31" s="207" t="s">
        <v>950</v>
      </c>
      <c r="AQ31" s="655" t="s">
        <v>552</v>
      </c>
      <c r="AR31" s="207" t="s">
        <v>1051</v>
      </c>
      <c r="AT31" s="659"/>
      <c r="AU31" s="644"/>
      <c r="AV31" s="207"/>
      <c r="AW31" s="207"/>
      <c r="AX31" s="207"/>
      <c r="AY31" s="207"/>
      <c r="AZ31" s="655"/>
      <c r="BA31" s="207"/>
      <c r="BC31" s="659"/>
      <c r="BD31" s="644"/>
      <c r="BE31" s="207" t="s">
        <v>1052</v>
      </c>
      <c r="BF31" s="207"/>
      <c r="BG31" s="207"/>
      <c r="BH31" s="207"/>
      <c r="BI31" s="207"/>
      <c r="BK31" s="659"/>
    </row>
    <row r="32" spans="1:63">
      <c r="A32" s="630"/>
      <c r="D32" s="32"/>
      <c r="E32" s="643"/>
      <c r="F32" s="644"/>
      <c r="G32" s="643"/>
      <c r="H32" s="643"/>
      <c r="I32" s="643"/>
      <c r="J32" s="666"/>
      <c r="K32" s="669"/>
      <c r="L32" s="670"/>
      <c r="M32" s="586"/>
      <c r="N32" s="586"/>
      <c r="O32" s="659"/>
      <c r="X32" s="630"/>
      <c r="AC32" s="659"/>
      <c r="AD32" s="630"/>
      <c r="AI32" s="207" t="s">
        <v>1053</v>
      </c>
      <c r="AK32" s="659"/>
      <c r="AL32" s="644"/>
      <c r="AM32" s="354"/>
      <c r="AO32" s="207" t="s">
        <v>964</v>
      </c>
      <c r="AQ32" s="655"/>
      <c r="AR32" s="207"/>
      <c r="AT32" s="659"/>
      <c r="AU32" s="644"/>
      <c r="AV32" s="207"/>
      <c r="AW32" s="207"/>
      <c r="AX32" s="207"/>
      <c r="AY32" s="207"/>
      <c r="AZ32" s="655"/>
      <c r="BA32" s="207"/>
      <c r="BC32" s="659"/>
      <c r="BD32" s="644"/>
      <c r="BE32" s="207"/>
      <c r="BF32" s="207"/>
      <c r="BG32" s="207"/>
      <c r="BH32" s="207"/>
      <c r="BI32" s="207"/>
      <c r="BK32" s="659"/>
    </row>
    <row r="33" spans="1:63">
      <c r="A33" s="630"/>
      <c r="D33" s="32"/>
      <c r="E33" s="643"/>
      <c r="F33" s="644"/>
      <c r="G33" s="643"/>
      <c r="H33" s="643"/>
      <c r="I33" s="643"/>
      <c r="J33" s="666"/>
      <c r="K33" s="669"/>
      <c r="L33" s="670"/>
      <c r="M33" s="586"/>
      <c r="N33" s="586"/>
      <c r="O33" s="659"/>
      <c r="X33" s="630"/>
      <c r="AC33" s="659"/>
      <c r="AD33" s="630"/>
      <c r="AI33" s="207" t="s">
        <v>1054</v>
      </c>
      <c r="AK33" s="659"/>
      <c r="AL33" s="644"/>
      <c r="AM33" s="354"/>
      <c r="AO33" s="207"/>
      <c r="AQ33" s="655"/>
      <c r="AR33" s="207"/>
      <c r="AT33" s="659"/>
      <c r="AU33" s="644"/>
      <c r="AV33" s="207"/>
      <c r="AW33" s="207"/>
      <c r="AX33" s="207"/>
      <c r="AY33" s="207"/>
      <c r="AZ33" s="655"/>
      <c r="BA33" s="207"/>
      <c r="BC33" s="659"/>
      <c r="BD33" s="644"/>
      <c r="BE33" s="207"/>
      <c r="BF33" s="207"/>
      <c r="BG33" s="207"/>
      <c r="BH33" s="207"/>
      <c r="BI33" s="207"/>
      <c r="BK33" s="659"/>
    </row>
    <row r="34" spans="1:63">
      <c r="A34" s="630"/>
      <c r="D34" s="32"/>
      <c r="E34" s="643"/>
      <c r="F34" s="644"/>
      <c r="G34" s="643"/>
      <c r="H34" s="643"/>
      <c r="I34" s="643"/>
      <c r="J34" s="666"/>
      <c r="K34" s="669"/>
      <c r="L34" s="670"/>
      <c r="M34" s="586"/>
      <c r="N34" s="586"/>
      <c r="O34" s="659"/>
      <c r="X34" s="630"/>
      <c r="AC34" s="659"/>
      <c r="AD34" s="630"/>
      <c r="AI34" s="207" t="s">
        <v>1055</v>
      </c>
      <c r="AK34" s="659"/>
      <c r="AL34" s="644" t="s">
        <v>1056</v>
      </c>
      <c r="AM34" s="354"/>
      <c r="AO34" s="207"/>
      <c r="AQ34" s="655"/>
      <c r="AR34" s="207"/>
      <c r="AT34" s="659"/>
      <c r="AU34" s="644"/>
      <c r="AV34" s="207"/>
      <c r="AW34" s="207"/>
      <c r="AX34" s="207"/>
      <c r="AY34" s="207"/>
      <c r="AZ34" s="655"/>
      <c r="BA34" s="207"/>
      <c r="BC34" s="659"/>
      <c r="BD34" s="644"/>
      <c r="BE34" s="207"/>
      <c r="BF34" s="207"/>
      <c r="BG34" s="207"/>
      <c r="BH34" s="207"/>
      <c r="BI34" s="207"/>
      <c r="BK34" s="659"/>
    </row>
    <row r="35" spans="1:63">
      <c r="A35" s="630"/>
      <c r="D35" s="32"/>
      <c r="E35" s="643"/>
      <c r="F35" s="644"/>
      <c r="G35" s="643"/>
      <c r="H35" s="643"/>
      <c r="I35" s="643"/>
      <c r="J35" s="666"/>
      <c r="K35" s="669"/>
      <c r="L35" s="670"/>
      <c r="M35" s="586"/>
      <c r="N35" s="586"/>
      <c r="O35" s="659"/>
      <c r="X35" s="630"/>
      <c r="AC35" s="659"/>
      <c r="AD35" s="630"/>
      <c r="AI35" s="207" t="s">
        <v>1057</v>
      </c>
      <c r="AK35" s="659"/>
      <c r="AL35" s="644"/>
      <c r="AM35" s="354"/>
      <c r="AO35" s="207"/>
      <c r="AQ35" s="655"/>
      <c r="AR35" s="207"/>
      <c r="AT35" s="659"/>
      <c r="AU35" s="644"/>
      <c r="AV35" s="207"/>
      <c r="AW35" s="207"/>
      <c r="AX35" s="207"/>
      <c r="AY35" s="207"/>
      <c r="AZ35" s="655"/>
      <c r="BA35" s="207"/>
      <c r="BC35" s="659"/>
      <c r="BD35" s="644"/>
      <c r="BE35" s="207"/>
      <c r="BF35" s="207"/>
      <c r="BG35" s="207"/>
      <c r="BH35" s="207"/>
      <c r="BI35" s="207"/>
      <c r="BK35" s="659"/>
    </row>
    <row r="36" spans="1:63" ht="15" thickBot="1">
      <c r="A36" s="630"/>
      <c r="D36" s="32"/>
      <c r="E36" s="643"/>
      <c r="F36" s="644"/>
      <c r="G36" s="643"/>
      <c r="H36" s="643"/>
      <c r="I36" s="643"/>
      <c r="J36" s="666"/>
      <c r="K36" s="669"/>
      <c r="L36" s="670"/>
      <c r="M36" s="586"/>
      <c r="N36" s="586"/>
      <c r="O36" s="659"/>
      <c r="U36" s="207" t="s">
        <v>875</v>
      </c>
      <c r="V36" s="207"/>
      <c r="X36" s="630"/>
      <c r="AC36" s="659"/>
      <c r="AD36" s="630"/>
      <c r="AI36" s="207" t="s">
        <v>1058</v>
      </c>
      <c r="AK36" s="659"/>
      <c r="AL36" s="644"/>
      <c r="AM36" s="354"/>
      <c r="AO36" s="207"/>
      <c r="AR36" s="207" t="s">
        <v>1059</v>
      </c>
      <c r="AT36" s="659"/>
      <c r="AU36" s="644"/>
      <c r="AV36" s="207"/>
      <c r="AW36" s="207"/>
      <c r="AX36" s="207"/>
      <c r="AY36" s="207"/>
      <c r="BA36" s="207" t="s">
        <v>1059</v>
      </c>
      <c r="BC36" s="659"/>
      <c r="BD36" s="644"/>
      <c r="BE36" s="207"/>
      <c r="BF36" s="207"/>
      <c r="BG36" s="207"/>
      <c r="BH36" s="207"/>
      <c r="BI36" s="207"/>
      <c r="BK36" s="659"/>
    </row>
    <row r="37" spans="1:63" ht="19" thickBot="1">
      <c r="A37" s="603" t="s">
        <v>877</v>
      </c>
      <c r="B37" s="604"/>
      <c r="C37" s="604"/>
      <c r="D37" s="605"/>
      <c r="E37" s="606" t="s">
        <v>878</v>
      </c>
      <c r="F37" s="644"/>
      <c r="G37" s="643"/>
      <c r="H37" s="643"/>
      <c r="I37" s="643"/>
      <c r="J37" s="643"/>
      <c r="K37" s="671"/>
      <c r="L37" s="672"/>
      <c r="M37" s="673"/>
      <c r="N37" s="673"/>
      <c r="O37" s="674"/>
      <c r="U37" s="207"/>
      <c r="V37" s="207" t="s">
        <v>879</v>
      </c>
      <c r="W37" s="672"/>
      <c r="X37" s="675"/>
      <c r="Y37" s="672"/>
      <c r="Z37" s="672"/>
      <c r="AA37" s="672"/>
      <c r="AB37" s="672"/>
      <c r="AC37" s="674"/>
      <c r="AD37" s="675"/>
      <c r="AE37" s="672"/>
      <c r="AF37" s="672"/>
      <c r="AG37" s="672"/>
      <c r="AH37" s="672"/>
      <c r="AI37" s="672"/>
      <c r="AJ37" s="672"/>
      <c r="AK37" s="674"/>
      <c r="AL37" s="676"/>
      <c r="AM37" s="677"/>
      <c r="AN37" s="672"/>
      <c r="AO37" s="678"/>
      <c r="AP37" s="672"/>
      <c r="AQ37" s="672"/>
      <c r="AR37" s="678"/>
      <c r="AS37" s="672"/>
      <c r="AT37" s="674"/>
      <c r="AU37" s="676"/>
      <c r="AV37" s="678"/>
      <c r="AW37" s="678"/>
      <c r="AX37" s="678"/>
      <c r="AY37" s="678"/>
      <c r="AZ37" s="672"/>
      <c r="BA37" s="678"/>
      <c r="BB37" s="672"/>
      <c r="BC37" s="674"/>
      <c r="BD37" s="676"/>
      <c r="BE37" s="678"/>
      <c r="BF37" s="678"/>
      <c r="BG37" s="678"/>
      <c r="BH37" s="678"/>
      <c r="BI37" s="678"/>
      <c r="BJ37" s="672"/>
      <c r="BK37" s="674"/>
    </row>
    <row r="38" spans="1:63" ht="26.5" thickBot="1">
      <c r="A38" s="679" t="s">
        <v>1060</v>
      </c>
      <c r="B38" s="680"/>
      <c r="C38" s="680"/>
      <c r="D38" s="680"/>
      <c r="E38" s="681" t="s">
        <v>403</v>
      </c>
      <c r="F38" s="682" t="s">
        <v>883</v>
      </c>
      <c r="G38" s="683"/>
      <c r="H38" s="683"/>
      <c r="I38" s="683"/>
      <c r="J38" s="936" t="s">
        <v>884</v>
      </c>
      <c r="K38" s="937" t="s">
        <v>885</v>
      </c>
      <c r="L38" s="938"/>
      <c r="M38" s="938"/>
      <c r="N38" s="938"/>
      <c r="O38" s="939"/>
      <c r="P38" s="613" t="s">
        <v>886</v>
      </c>
      <c r="Q38" s="614"/>
      <c r="R38" s="614"/>
      <c r="S38" s="614"/>
      <c r="T38" s="614"/>
      <c r="U38" s="614"/>
      <c r="V38" s="614"/>
      <c r="W38" s="684"/>
      <c r="X38" s="615" t="s">
        <v>887</v>
      </c>
      <c r="Y38" s="616"/>
      <c r="Z38" s="616"/>
      <c r="AA38" s="616"/>
      <c r="AB38" s="616"/>
      <c r="AC38" s="617"/>
      <c r="AD38" s="618" t="s">
        <v>888</v>
      </c>
      <c r="AE38" s="619"/>
      <c r="AF38" s="619"/>
      <c r="AG38" s="619"/>
      <c r="AH38" s="619"/>
      <c r="AI38" s="619"/>
      <c r="AJ38" s="619"/>
      <c r="AK38" s="620"/>
      <c r="AL38" s="621" t="s">
        <v>889</v>
      </c>
      <c r="AM38" s="622"/>
      <c r="AN38" s="622"/>
      <c r="AO38" s="622"/>
      <c r="AP38" s="622"/>
      <c r="AQ38" s="622"/>
      <c r="AR38" s="622"/>
      <c r="AS38" s="622"/>
      <c r="AT38" s="623"/>
      <c r="AU38" s="624" t="s">
        <v>890</v>
      </c>
      <c r="AV38" s="625"/>
      <c r="AW38" s="625"/>
      <c r="AX38" s="625"/>
      <c r="AY38" s="625"/>
      <c r="AZ38" s="625"/>
      <c r="BA38" s="625"/>
      <c r="BB38" s="625"/>
      <c r="BC38" s="626"/>
      <c r="BD38" s="627" t="s">
        <v>891</v>
      </c>
      <c r="BE38" s="628"/>
      <c r="BF38" s="628"/>
      <c r="BG38" s="628"/>
      <c r="BH38" s="628"/>
      <c r="BI38" s="628"/>
      <c r="BJ38" s="628"/>
      <c r="BK38" s="629"/>
    </row>
    <row r="39" spans="1:63" ht="16" thickBot="1">
      <c r="A39" s="630"/>
      <c r="C39" s="1"/>
      <c r="E39" s="631" t="s">
        <v>892</v>
      </c>
      <c r="F39" s="631" t="s">
        <v>893</v>
      </c>
      <c r="G39" s="631" t="s">
        <v>894</v>
      </c>
      <c r="H39" s="631" t="s">
        <v>895</v>
      </c>
      <c r="I39" s="631" t="s">
        <v>896</v>
      </c>
      <c r="J39" s="926"/>
      <c r="K39" s="940"/>
      <c r="L39" s="941"/>
      <c r="M39" s="941"/>
      <c r="N39" s="941"/>
      <c r="O39" s="942"/>
      <c r="P39" s="633" t="s">
        <v>897</v>
      </c>
      <c r="Q39" s="633" t="s">
        <v>898</v>
      </c>
      <c r="R39" s="633" t="s">
        <v>899</v>
      </c>
      <c r="S39" s="633" t="s">
        <v>900</v>
      </c>
      <c r="T39" s="633" t="s">
        <v>901</v>
      </c>
      <c r="U39" s="633" t="s">
        <v>902</v>
      </c>
      <c r="V39" s="633" t="s">
        <v>903</v>
      </c>
      <c r="W39" s="633" t="s">
        <v>904</v>
      </c>
      <c r="X39" s="633" t="s">
        <v>905</v>
      </c>
      <c r="Y39" s="633" t="s">
        <v>906</v>
      </c>
      <c r="Z39" s="633" t="s">
        <v>907</v>
      </c>
      <c r="AA39" s="633" t="s">
        <v>908</v>
      </c>
      <c r="AB39" s="633" t="s">
        <v>909</v>
      </c>
      <c r="AC39" s="633" t="s">
        <v>910</v>
      </c>
      <c r="AD39" s="635" t="s">
        <v>911</v>
      </c>
      <c r="AE39" s="636"/>
      <c r="AF39" s="636"/>
      <c r="AG39" s="636"/>
      <c r="AH39" s="636"/>
      <c r="AI39" s="636"/>
      <c r="AJ39" s="636"/>
      <c r="AK39" s="637"/>
      <c r="AL39" s="638" t="s">
        <v>912</v>
      </c>
      <c r="AM39" s="639"/>
      <c r="AN39" s="640"/>
      <c r="AO39" s="638" t="s">
        <v>913</v>
      </c>
      <c r="AP39" s="640"/>
      <c r="AQ39" s="633" t="s">
        <v>552</v>
      </c>
      <c r="AR39" s="639" t="s">
        <v>914</v>
      </c>
      <c r="AS39" s="639"/>
      <c r="AT39" s="640"/>
      <c r="AU39" s="638" t="s">
        <v>915</v>
      </c>
      <c r="AV39" s="639"/>
      <c r="AW39" s="639"/>
      <c r="AX39" s="639"/>
      <c r="AY39" s="640"/>
      <c r="AZ39" s="633" t="s">
        <v>552</v>
      </c>
      <c r="BA39" s="639" t="s">
        <v>916</v>
      </c>
      <c r="BB39" s="639"/>
      <c r="BC39" s="640"/>
      <c r="BD39" s="634"/>
      <c r="BE39" s="641"/>
      <c r="BF39" s="641"/>
      <c r="BG39" s="641"/>
      <c r="BH39" s="641"/>
      <c r="BI39" s="641"/>
      <c r="BJ39" s="641"/>
      <c r="BK39" s="642"/>
    </row>
    <row r="40" spans="1:63">
      <c r="A40" s="630"/>
      <c r="E40" s="685" t="s">
        <v>1061</v>
      </c>
      <c r="F40" s="685" t="s">
        <v>918</v>
      </c>
      <c r="G40" s="685" t="s">
        <v>1062</v>
      </c>
      <c r="H40" s="685" t="s">
        <v>1063</v>
      </c>
      <c r="I40" s="685" t="s">
        <v>119</v>
      </c>
      <c r="J40" s="685" t="s">
        <v>91</v>
      </c>
      <c r="K40" s="645" t="s">
        <v>921</v>
      </c>
      <c r="L40" s="646"/>
      <c r="M40" s="646"/>
      <c r="N40" s="646"/>
      <c r="O40" s="647"/>
      <c r="P40" s="650"/>
      <c r="Q40" s="646"/>
      <c r="R40" s="646"/>
      <c r="S40" s="646"/>
      <c r="T40" s="646"/>
      <c r="U40" s="646"/>
      <c r="V40" s="646"/>
      <c r="W40" s="647"/>
      <c r="X40" s="650"/>
      <c r="Y40" s="646"/>
      <c r="Z40" s="646"/>
      <c r="AA40" s="646"/>
      <c r="AB40" s="646"/>
      <c r="AC40" s="924"/>
      <c r="AD40" s="927"/>
      <c r="AE40" s="928"/>
      <c r="AF40" s="928"/>
      <c r="AG40" s="928"/>
      <c r="AH40" s="928"/>
      <c r="AI40" s="928"/>
      <c r="AJ40" s="928"/>
      <c r="AK40" s="929"/>
      <c r="AL40" s="651"/>
      <c r="AM40" s="652"/>
      <c r="AN40" s="653"/>
      <c r="AO40" s="654"/>
      <c r="AP40" s="653"/>
      <c r="AQ40" s="655"/>
      <c r="AR40" s="207" t="s">
        <v>934</v>
      </c>
      <c r="AS40" s="653"/>
      <c r="AT40" s="656"/>
      <c r="AU40" s="651" t="s">
        <v>935</v>
      </c>
      <c r="AV40" s="654"/>
      <c r="AW40" s="654"/>
      <c r="AX40" s="654"/>
      <c r="AY40" s="654"/>
      <c r="AZ40" s="655"/>
      <c r="BA40" s="657" t="s">
        <v>936</v>
      </c>
      <c r="BB40" s="653"/>
      <c r="BC40" s="656"/>
      <c r="BD40" s="651" t="s">
        <v>937</v>
      </c>
      <c r="BE40" s="654"/>
      <c r="BF40" s="654"/>
      <c r="BG40" s="654"/>
      <c r="BH40" s="654"/>
      <c r="BI40" s="657"/>
      <c r="BJ40" s="653"/>
      <c r="BK40" s="656"/>
    </row>
    <row r="41" spans="1:63">
      <c r="A41" s="630"/>
      <c r="D41" s="32"/>
      <c r="E41" s="643" t="s">
        <v>1064</v>
      </c>
      <c r="F41" s="643" t="s">
        <v>939</v>
      </c>
      <c r="G41" s="643" t="s">
        <v>940</v>
      </c>
      <c r="H41" s="643" t="s">
        <v>1065</v>
      </c>
      <c r="I41" s="643" t="s">
        <v>1066</v>
      </c>
      <c r="J41" s="643" t="s">
        <v>23</v>
      </c>
      <c r="K41" s="658" t="s">
        <v>1067</v>
      </c>
      <c r="M41" s="586" t="s">
        <v>1068</v>
      </c>
      <c r="N41" s="586"/>
      <c r="O41" s="659"/>
      <c r="P41" s="630"/>
      <c r="W41" s="659"/>
      <c r="X41" s="630"/>
      <c r="AC41" s="925"/>
      <c r="AD41" s="930"/>
      <c r="AE41" s="931"/>
      <c r="AF41" s="931"/>
      <c r="AG41" s="931"/>
      <c r="AH41" s="931"/>
      <c r="AI41" s="931"/>
      <c r="AJ41" s="931"/>
      <c r="AK41" s="932"/>
      <c r="AL41" s="644"/>
      <c r="AM41" s="660"/>
      <c r="AN41" s="661"/>
      <c r="AO41" s="207"/>
      <c r="AP41" s="661"/>
      <c r="AQ41" s="655"/>
      <c r="AR41" s="207" t="s">
        <v>951</v>
      </c>
      <c r="AS41" s="661"/>
      <c r="AT41" s="662"/>
      <c r="AU41" s="644"/>
      <c r="AV41" s="207" t="s">
        <v>952</v>
      </c>
      <c r="AW41" s="207"/>
      <c r="AX41" s="207"/>
      <c r="AY41" s="207"/>
      <c r="AZ41" s="655"/>
      <c r="BA41" s="663" t="s">
        <v>953</v>
      </c>
      <c r="BB41" s="661"/>
      <c r="BC41" s="662"/>
      <c r="BD41" s="644"/>
      <c r="BE41" s="207" t="s">
        <v>954</v>
      </c>
      <c r="BF41" s="207"/>
      <c r="BG41" s="207"/>
      <c r="BH41" s="207"/>
      <c r="BI41" s="663"/>
      <c r="BK41" s="662"/>
    </row>
    <row r="42" spans="1:63">
      <c r="A42" s="630"/>
      <c r="D42" s="32"/>
      <c r="E42" s="643"/>
      <c r="F42" s="643" t="s">
        <v>976</v>
      </c>
      <c r="G42" s="643" t="s">
        <v>955</v>
      </c>
      <c r="H42" s="643" t="s">
        <v>386</v>
      </c>
      <c r="I42" s="643" t="s">
        <v>1069</v>
      </c>
      <c r="J42" s="643" t="s">
        <v>1070</v>
      </c>
      <c r="K42" s="658" t="s">
        <v>1071</v>
      </c>
      <c r="M42" s="586" t="s">
        <v>1072</v>
      </c>
      <c r="N42" s="586"/>
      <c r="O42" s="659"/>
      <c r="P42" s="630"/>
      <c r="W42" s="659"/>
      <c r="X42" s="630"/>
      <c r="Z42" s="207"/>
      <c r="AC42" s="925"/>
      <c r="AD42" s="930"/>
      <c r="AE42" s="931"/>
      <c r="AF42" s="931"/>
      <c r="AG42" s="931"/>
      <c r="AH42" s="931"/>
      <c r="AI42" s="931"/>
      <c r="AJ42" s="931"/>
      <c r="AK42" s="932"/>
      <c r="AL42" s="644"/>
      <c r="AM42" s="660"/>
      <c r="AN42" s="661"/>
      <c r="AO42" s="207"/>
      <c r="AP42" s="661"/>
      <c r="AQ42" s="655"/>
      <c r="AR42" s="207" t="s">
        <v>965</v>
      </c>
      <c r="AS42" s="661"/>
      <c r="AT42" s="662"/>
      <c r="AU42" s="644"/>
      <c r="AV42" s="207" t="s">
        <v>966</v>
      </c>
      <c r="AW42" s="207"/>
      <c r="AX42" s="207"/>
      <c r="AY42" s="207"/>
      <c r="AZ42" s="655"/>
      <c r="BA42" s="663" t="s">
        <v>929</v>
      </c>
      <c r="BB42" s="661"/>
      <c r="BC42" s="662"/>
      <c r="BD42" s="644"/>
      <c r="BE42" s="207"/>
      <c r="BF42" s="207"/>
      <c r="BG42" s="207"/>
      <c r="BH42" s="207"/>
      <c r="BI42" s="2" t="s">
        <v>967</v>
      </c>
      <c r="BK42" s="662"/>
    </row>
    <row r="43" spans="1:63">
      <c r="A43" s="630"/>
      <c r="D43" s="32"/>
      <c r="E43" s="643"/>
      <c r="F43" s="643" t="s">
        <v>65</v>
      </c>
      <c r="G43" s="643"/>
      <c r="H43" s="664" t="s">
        <v>1073</v>
      </c>
      <c r="I43" s="643" t="s">
        <v>1074</v>
      </c>
      <c r="J43" s="643"/>
      <c r="K43" s="658" t="s">
        <v>971</v>
      </c>
      <c r="M43" s="586" t="s">
        <v>1075</v>
      </c>
      <c r="N43" s="586"/>
      <c r="O43" s="659"/>
      <c r="P43" s="630"/>
      <c r="W43" s="659"/>
      <c r="X43" s="665"/>
      <c r="Y43" s="2"/>
      <c r="Z43" s="207"/>
      <c r="AB43" s="2"/>
      <c r="AC43" s="925"/>
      <c r="AD43" s="930"/>
      <c r="AE43" s="931"/>
      <c r="AF43" s="931"/>
      <c r="AG43" s="931"/>
      <c r="AH43" s="931"/>
      <c r="AI43" s="931"/>
      <c r="AJ43" s="931"/>
      <c r="AK43" s="932"/>
      <c r="AL43" s="644"/>
      <c r="AM43" s="660"/>
      <c r="AN43" s="661"/>
      <c r="AO43" s="207"/>
      <c r="AP43" s="661"/>
      <c r="AQ43" s="655"/>
      <c r="AR43" s="207" t="s">
        <v>977</v>
      </c>
      <c r="AS43" s="661"/>
      <c r="AT43" s="662"/>
      <c r="AU43" s="644"/>
      <c r="AV43" s="207" t="s">
        <v>978</v>
      </c>
      <c r="AW43" s="207"/>
      <c r="AX43" s="207"/>
      <c r="AY43" s="207"/>
      <c r="AZ43" s="655"/>
      <c r="BA43" s="663" t="s">
        <v>979</v>
      </c>
      <c r="BB43" s="661"/>
      <c r="BC43" s="662"/>
      <c r="BD43" s="644"/>
      <c r="BE43" s="207"/>
      <c r="BF43" s="207"/>
      <c r="BG43" s="207"/>
      <c r="BH43" s="207"/>
      <c r="BI43" s="661" t="s">
        <v>980</v>
      </c>
      <c r="BK43" s="662"/>
    </row>
    <row r="44" spans="1:63">
      <c r="A44" s="630"/>
      <c r="E44" s="643"/>
      <c r="F44" s="643"/>
      <c r="G44" s="643"/>
      <c r="H44" s="643" t="s">
        <v>146</v>
      </c>
      <c r="I44" s="643" t="s">
        <v>1076</v>
      </c>
      <c r="J44" s="643"/>
      <c r="K44" s="658" t="s">
        <v>994</v>
      </c>
      <c r="M44" s="586" t="s">
        <v>1077</v>
      </c>
      <c r="N44" s="586"/>
      <c r="O44" s="659"/>
      <c r="P44" s="630"/>
      <c r="W44" s="659"/>
      <c r="X44" s="630"/>
      <c r="Z44" s="207"/>
      <c r="AC44" s="925"/>
      <c r="AD44" s="930"/>
      <c r="AE44" s="931"/>
      <c r="AF44" s="931"/>
      <c r="AG44" s="931"/>
      <c r="AH44" s="931"/>
      <c r="AI44" s="931"/>
      <c r="AJ44" s="931"/>
      <c r="AK44" s="932"/>
      <c r="AL44" s="644"/>
      <c r="AM44" s="660"/>
      <c r="AN44" s="661"/>
      <c r="AO44" s="207"/>
      <c r="AP44" s="661"/>
      <c r="AQ44" s="655"/>
      <c r="AR44" s="207" t="s">
        <v>988</v>
      </c>
      <c r="AS44" s="661"/>
      <c r="AT44" s="662"/>
      <c r="AU44" s="644"/>
      <c r="AV44" s="207" t="s">
        <v>989</v>
      </c>
      <c r="AW44" s="207"/>
      <c r="AX44" s="207"/>
      <c r="AY44" s="207"/>
      <c r="AZ44" s="655"/>
      <c r="BA44" s="663" t="s">
        <v>990</v>
      </c>
      <c r="BB44" s="661"/>
      <c r="BC44" s="662"/>
      <c r="BD44" s="644"/>
      <c r="BE44" s="207"/>
      <c r="BF44" s="207"/>
      <c r="BG44" s="207"/>
      <c r="BH44" s="207"/>
      <c r="BI44" s="661" t="s">
        <v>991</v>
      </c>
      <c r="BK44" s="662"/>
    </row>
    <row r="45" spans="1:63">
      <c r="A45" s="630"/>
      <c r="E45" s="643"/>
      <c r="F45" s="643"/>
      <c r="G45" s="643"/>
      <c r="H45" s="643" t="s">
        <v>1009</v>
      </c>
      <c r="I45" s="643" t="s">
        <v>574</v>
      </c>
      <c r="J45" s="643"/>
      <c r="K45" s="658" t="s">
        <v>1003</v>
      </c>
      <c r="M45" s="586" t="s">
        <v>995</v>
      </c>
      <c r="N45" s="586"/>
      <c r="O45" s="659"/>
      <c r="P45" s="630"/>
      <c r="W45" s="659"/>
      <c r="X45" s="630"/>
      <c r="Z45" s="207"/>
      <c r="AC45" s="925"/>
      <c r="AD45" s="930"/>
      <c r="AE45" s="931"/>
      <c r="AF45" s="931"/>
      <c r="AG45" s="931"/>
      <c r="AH45" s="931"/>
      <c r="AI45" s="931"/>
      <c r="AJ45" s="931"/>
      <c r="AK45" s="932"/>
      <c r="AL45" s="644"/>
      <c r="AM45" s="660"/>
      <c r="AN45" s="661"/>
      <c r="AO45" s="207"/>
      <c r="AP45" s="661"/>
      <c r="AQ45" s="655"/>
      <c r="AR45" s="207" t="s">
        <v>998</v>
      </c>
      <c r="AS45" s="661"/>
      <c r="AT45" s="662"/>
      <c r="AU45" s="644"/>
      <c r="AV45" s="207" t="s">
        <v>999</v>
      </c>
      <c r="AW45" s="207"/>
      <c r="AX45" s="207"/>
      <c r="AY45" s="207"/>
      <c r="AZ45" s="655"/>
      <c r="BA45" s="663" t="s">
        <v>1000</v>
      </c>
      <c r="BB45" s="661"/>
      <c r="BC45" s="662"/>
      <c r="BD45" s="644"/>
      <c r="BE45" s="207"/>
      <c r="BF45" s="207"/>
      <c r="BG45" s="207"/>
      <c r="BH45" s="207"/>
      <c r="BI45" s="661" t="s">
        <v>1001</v>
      </c>
      <c r="BK45" s="662"/>
    </row>
    <row r="46" spans="1:63">
      <c r="A46" s="630"/>
      <c r="E46" s="643"/>
      <c r="F46" s="643"/>
      <c r="G46" s="643"/>
      <c r="H46" s="643" t="s">
        <v>1016</v>
      </c>
      <c r="I46" s="643" t="s">
        <v>1078</v>
      </c>
      <c r="J46" s="643"/>
      <c r="K46" s="658"/>
      <c r="M46" s="586"/>
      <c r="N46" s="586"/>
      <c r="O46" s="659"/>
      <c r="P46" s="630"/>
      <c r="W46" s="659"/>
      <c r="X46" s="630"/>
      <c r="Z46" s="686"/>
      <c r="AC46" s="925"/>
      <c r="AD46" s="930"/>
      <c r="AE46" s="931"/>
      <c r="AF46" s="931"/>
      <c r="AG46" s="931"/>
      <c r="AH46" s="931"/>
      <c r="AI46" s="931"/>
      <c r="AJ46" s="931"/>
      <c r="AK46" s="932"/>
      <c r="AL46" s="644"/>
      <c r="AM46" s="660"/>
      <c r="AN46" s="661"/>
      <c r="AO46" s="207"/>
      <c r="AP46" s="661"/>
      <c r="AQ46" s="655"/>
      <c r="AR46" s="207" t="s">
        <v>1004</v>
      </c>
      <c r="AS46" s="661"/>
      <c r="AT46" s="662"/>
      <c r="AU46" s="644"/>
      <c r="AV46" s="207" t="s">
        <v>1005</v>
      </c>
      <c r="AW46" s="207"/>
      <c r="AX46" s="207"/>
      <c r="AY46" s="207"/>
      <c r="AZ46" s="655"/>
      <c r="BA46" s="663" t="s">
        <v>1006</v>
      </c>
      <c r="BB46" s="661"/>
      <c r="BC46" s="662"/>
      <c r="BD46" s="644"/>
      <c r="BE46" s="207" t="s">
        <v>1007</v>
      </c>
      <c r="BF46" s="207"/>
      <c r="BG46" s="207"/>
      <c r="BH46" s="207"/>
      <c r="BI46" s="661" t="s">
        <v>1008</v>
      </c>
      <c r="BK46" s="662"/>
    </row>
    <row r="47" spans="1:63">
      <c r="A47" s="630"/>
      <c r="E47" s="643"/>
      <c r="F47" s="643"/>
      <c r="G47" s="643"/>
      <c r="H47" s="643" t="s">
        <v>1023</v>
      </c>
      <c r="I47" s="643" t="s">
        <v>1079</v>
      </c>
      <c r="J47" s="643"/>
      <c r="K47" s="668" t="s">
        <v>1011</v>
      </c>
      <c r="O47" s="659"/>
      <c r="P47" s="630"/>
      <c r="W47" s="659"/>
      <c r="X47" s="630"/>
      <c r="Z47" s="686"/>
      <c r="AC47" s="925"/>
      <c r="AD47" s="930"/>
      <c r="AE47" s="931"/>
      <c r="AF47" s="931"/>
      <c r="AG47" s="931"/>
      <c r="AH47" s="931"/>
      <c r="AI47" s="931"/>
      <c r="AJ47" s="931"/>
      <c r="AK47" s="932"/>
      <c r="AL47" s="644"/>
      <c r="AM47" s="660"/>
      <c r="AN47" s="661"/>
      <c r="AO47" s="207"/>
      <c r="AP47" s="661"/>
      <c r="AQ47" s="655"/>
      <c r="AR47" s="207" t="s">
        <v>1012</v>
      </c>
      <c r="AS47" s="661"/>
      <c r="AT47" s="662"/>
      <c r="AU47" s="644"/>
      <c r="AV47" s="207" t="s">
        <v>1013</v>
      </c>
      <c r="AW47" s="207"/>
      <c r="AX47" s="207"/>
      <c r="AY47" s="207"/>
      <c r="AZ47" s="655"/>
      <c r="BA47" s="663" t="s">
        <v>1014</v>
      </c>
      <c r="BB47" s="661"/>
      <c r="BC47" s="662"/>
      <c r="BD47" s="644"/>
      <c r="BE47" s="207"/>
      <c r="BF47" s="207"/>
      <c r="BG47" s="207"/>
      <c r="BH47" s="207"/>
      <c r="BI47" s="661" t="s">
        <v>1015</v>
      </c>
      <c r="BK47" s="662"/>
    </row>
    <row r="48" spans="1:63">
      <c r="A48" s="630"/>
      <c r="E48" s="643"/>
      <c r="F48" s="643"/>
      <c r="G48" s="643"/>
      <c r="H48" s="643"/>
      <c r="I48" s="643" t="s">
        <v>1024</v>
      </c>
      <c r="J48" s="643"/>
      <c r="K48" s="669"/>
      <c r="L48" s="670"/>
      <c r="M48" s="586"/>
      <c r="N48" s="586"/>
      <c r="O48" s="659"/>
      <c r="P48" s="630"/>
      <c r="W48" s="659"/>
      <c r="X48" s="630"/>
      <c r="AC48" s="925"/>
      <c r="AD48" s="930"/>
      <c r="AE48" s="931"/>
      <c r="AF48" s="931"/>
      <c r="AG48" s="931"/>
      <c r="AH48" s="931"/>
      <c r="AI48" s="931"/>
      <c r="AJ48" s="931"/>
      <c r="AK48" s="932"/>
      <c r="AL48" s="644"/>
      <c r="AM48" s="660"/>
      <c r="AN48" s="661"/>
      <c r="AO48" s="207"/>
      <c r="AP48" s="661"/>
      <c r="AQ48" s="655"/>
      <c r="AR48" s="207" t="s">
        <v>1019</v>
      </c>
      <c r="AS48" s="661"/>
      <c r="AT48" s="662"/>
      <c r="AU48" s="644"/>
      <c r="AV48" s="207" t="s">
        <v>1020</v>
      </c>
      <c r="AW48" s="207"/>
      <c r="AX48" s="207"/>
      <c r="AY48" s="207"/>
      <c r="AZ48" s="655"/>
      <c r="BA48" s="663" t="s">
        <v>1021</v>
      </c>
      <c r="BB48" s="661"/>
      <c r="BC48" s="662"/>
      <c r="BD48" s="644"/>
      <c r="BE48" s="207"/>
      <c r="BF48" s="207"/>
      <c r="BG48" s="207"/>
      <c r="BH48" s="207"/>
      <c r="BI48" s="661" t="s">
        <v>1022</v>
      </c>
      <c r="BJ48" s="661"/>
      <c r="BK48" s="662"/>
    </row>
    <row r="49" spans="1:63" ht="15" thickBot="1">
      <c r="A49" s="630"/>
      <c r="E49" s="643"/>
      <c r="F49" s="643"/>
      <c r="G49" s="643"/>
      <c r="H49" s="643"/>
      <c r="I49" s="643" t="s">
        <v>1080</v>
      </c>
      <c r="J49" s="643"/>
      <c r="K49" s="669"/>
      <c r="L49" s="670"/>
      <c r="M49" s="586"/>
      <c r="N49" s="586"/>
      <c r="O49" s="659"/>
      <c r="P49" s="630"/>
      <c r="W49" s="659"/>
      <c r="X49" s="630"/>
      <c r="AC49" s="925"/>
      <c r="AD49" s="933"/>
      <c r="AE49" s="934"/>
      <c r="AF49" s="934"/>
      <c r="AG49" s="934"/>
      <c r="AH49" s="934"/>
      <c r="AI49" s="934"/>
      <c r="AJ49" s="934"/>
      <c r="AK49" s="935"/>
      <c r="AL49" s="644"/>
      <c r="AM49" s="660"/>
      <c r="AN49" s="661"/>
      <c r="AO49" s="207"/>
      <c r="AP49" s="661"/>
      <c r="AQ49" s="655"/>
      <c r="AR49" s="207" t="s">
        <v>1026</v>
      </c>
      <c r="AS49" s="661"/>
      <c r="AT49" s="662"/>
      <c r="AU49" s="644"/>
      <c r="AV49" s="207"/>
      <c r="AW49" s="207"/>
      <c r="AX49" s="207"/>
      <c r="AY49" s="207"/>
      <c r="AZ49" s="655"/>
      <c r="BA49" s="663" t="s">
        <v>1027</v>
      </c>
      <c r="BB49" s="661"/>
      <c r="BC49" s="662"/>
      <c r="BD49" s="644"/>
      <c r="BE49" s="207"/>
      <c r="BF49" s="207"/>
      <c r="BG49" s="207"/>
      <c r="BH49" s="207"/>
      <c r="BI49" s="663"/>
      <c r="BJ49" s="661"/>
      <c r="BK49" s="662"/>
    </row>
    <row r="50" spans="1:63" ht="15" thickBot="1">
      <c r="A50" s="630"/>
      <c r="E50" s="643"/>
      <c r="F50" s="643"/>
      <c r="G50" s="643"/>
      <c r="H50" s="643"/>
      <c r="I50" s="643" t="s">
        <v>1038</v>
      </c>
      <c r="J50" s="643"/>
      <c r="K50" s="669"/>
      <c r="L50" s="670"/>
      <c r="M50" s="586"/>
      <c r="N50" s="586"/>
      <c r="O50" s="659"/>
      <c r="P50" s="630"/>
      <c r="W50" s="659"/>
      <c r="X50" s="630"/>
      <c r="AC50" s="926"/>
      <c r="AD50" s="630"/>
      <c r="AI50" s="1" t="s">
        <v>1029</v>
      </c>
      <c r="AK50" s="659"/>
      <c r="AL50" s="644"/>
      <c r="AM50" s="660"/>
      <c r="AN50" s="661"/>
      <c r="AO50" s="207"/>
      <c r="AP50" s="661"/>
      <c r="AQ50" s="655"/>
      <c r="AR50" s="207" t="s">
        <v>1030</v>
      </c>
      <c r="AS50" s="661"/>
      <c r="AT50" s="662"/>
      <c r="AU50" s="644"/>
      <c r="AV50" s="207"/>
      <c r="AW50" s="207"/>
      <c r="AX50" s="207"/>
      <c r="AY50" s="207"/>
      <c r="AZ50" s="655"/>
      <c r="BA50" s="663" t="s">
        <v>1031</v>
      </c>
      <c r="BB50" s="661"/>
      <c r="BC50" s="662"/>
      <c r="BD50" s="644" t="s">
        <v>1032</v>
      </c>
      <c r="BE50" s="207"/>
      <c r="BF50" s="207"/>
      <c r="BG50" s="207"/>
      <c r="BH50" s="207"/>
      <c r="BI50" s="663"/>
      <c r="BJ50" s="661"/>
      <c r="BK50" s="662"/>
    </row>
    <row r="51" spans="1:63">
      <c r="A51" s="630"/>
      <c r="E51" s="643"/>
      <c r="F51" s="643"/>
      <c r="G51" s="643"/>
      <c r="H51" s="643"/>
      <c r="I51" s="643" t="s">
        <v>1033</v>
      </c>
      <c r="J51" s="643"/>
      <c r="K51" s="669"/>
      <c r="L51" s="670"/>
      <c r="M51" s="586"/>
      <c r="N51" s="586"/>
      <c r="O51" s="659"/>
      <c r="P51" s="630"/>
      <c r="W51" s="659"/>
      <c r="X51" s="630"/>
      <c r="AC51" s="659"/>
      <c r="AD51" s="630"/>
      <c r="AI51" s="207" t="s">
        <v>1034</v>
      </c>
      <c r="AK51" s="659"/>
      <c r="AL51" s="644"/>
      <c r="AM51" s="660"/>
      <c r="AN51" s="661"/>
      <c r="AO51" s="207"/>
      <c r="AP51" s="661"/>
      <c r="AQ51" s="655"/>
      <c r="AR51" s="207" t="s">
        <v>1035</v>
      </c>
      <c r="AS51" s="661"/>
      <c r="AT51" s="662"/>
      <c r="AU51" s="644"/>
      <c r="AV51" s="207"/>
      <c r="AW51" s="207"/>
      <c r="AX51" s="207"/>
      <c r="AY51" s="207"/>
      <c r="AZ51" s="655"/>
      <c r="BA51" s="663" t="s">
        <v>1036</v>
      </c>
      <c r="BB51" s="661"/>
      <c r="BC51" s="662"/>
      <c r="BD51" s="644"/>
      <c r="BE51" s="207" t="s">
        <v>1037</v>
      </c>
      <c r="BF51" s="207"/>
      <c r="BG51" s="207"/>
      <c r="BH51" s="207"/>
      <c r="BI51" s="663"/>
      <c r="BJ51" s="661"/>
      <c r="BK51" s="662"/>
    </row>
    <row r="52" spans="1:63">
      <c r="A52" s="630"/>
      <c r="E52" s="643"/>
      <c r="F52" s="643"/>
      <c r="G52" s="643"/>
      <c r="H52" s="643"/>
      <c r="I52" s="643" t="s">
        <v>1044</v>
      </c>
      <c r="J52" s="643"/>
      <c r="K52" s="669"/>
      <c r="L52" s="670"/>
      <c r="M52" s="586"/>
      <c r="N52" s="586"/>
      <c r="O52" s="659"/>
      <c r="P52" s="630"/>
      <c r="W52" s="659"/>
      <c r="X52" s="630"/>
      <c r="AC52" s="659"/>
      <c r="AD52" s="630"/>
      <c r="AI52" s="207" t="s">
        <v>1039</v>
      </c>
      <c r="AK52" s="659"/>
      <c r="AL52" s="644"/>
      <c r="AM52" s="660"/>
      <c r="AN52" s="661"/>
      <c r="AO52" s="207"/>
      <c r="AP52" s="661"/>
      <c r="AQ52" s="655"/>
      <c r="AR52" s="207" t="s">
        <v>1041</v>
      </c>
      <c r="AS52" s="661"/>
      <c r="AT52" s="662"/>
      <c r="AU52" s="644"/>
      <c r="AV52" s="207"/>
      <c r="AW52" s="207"/>
      <c r="AX52" s="207"/>
      <c r="AY52" s="207"/>
      <c r="AZ52" s="655"/>
      <c r="BA52" s="663" t="s">
        <v>1042</v>
      </c>
      <c r="BB52" s="661"/>
      <c r="BC52" s="662"/>
      <c r="BD52" s="644"/>
      <c r="BE52" s="207" t="s">
        <v>1043</v>
      </c>
      <c r="BF52" s="207"/>
      <c r="BG52" s="207"/>
      <c r="BH52" s="207"/>
      <c r="BI52" s="663"/>
      <c r="BJ52" s="661"/>
      <c r="BK52" s="662"/>
    </row>
    <row r="53" spans="1:63">
      <c r="A53" s="630"/>
      <c r="E53" s="643"/>
      <c r="F53" s="643"/>
      <c r="G53" s="643"/>
      <c r="H53" s="643"/>
      <c r="I53" s="643"/>
      <c r="J53" s="643"/>
      <c r="K53" s="658"/>
      <c r="M53" s="586"/>
      <c r="N53" s="586"/>
      <c r="O53" s="659"/>
      <c r="P53" s="630"/>
      <c r="W53" s="659"/>
      <c r="X53" s="630"/>
      <c r="AC53" s="659"/>
      <c r="AD53" s="630"/>
      <c r="AI53" s="207" t="s">
        <v>1045</v>
      </c>
      <c r="AK53" s="659"/>
      <c r="AL53" s="644"/>
      <c r="AM53" s="354"/>
      <c r="AO53" s="207"/>
      <c r="AQ53" s="655"/>
      <c r="AR53" s="207" t="s">
        <v>1047</v>
      </c>
      <c r="AT53" s="659"/>
      <c r="AU53" s="644"/>
      <c r="AV53" s="207"/>
      <c r="AW53" s="207"/>
      <c r="AX53" s="207"/>
      <c r="AY53" s="207"/>
      <c r="AZ53" s="655"/>
      <c r="BA53" s="207"/>
      <c r="BC53" s="659"/>
      <c r="BD53" s="644"/>
      <c r="BE53" s="207" t="s">
        <v>1048</v>
      </c>
      <c r="BF53" s="207"/>
      <c r="BG53" s="207"/>
      <c r="BH53" s="207"/>
      <c r="BI53" s="207"/>
      <c r="BK53" s="659"/>
    </row>
    <row r="54" spans="1:63">
      <c r="A54" s="630"/>
      <c r="E54" s="643"/>
      <c r="F54" s="643"/>
      <c r="G54" s="643"/>
      <c r="H54" s="643"/>
      <c r="I54" s="643"/>
      <c r="J54" s="643"/>
      <c r="K54" s="668" t="s">
        <v>1049</v>
      </c>
      <c r="O54" s="659"/>
      <c r="P54" s="630"/>
      <c r="W54" s="659"/>
      <c r="X54" s="630"/>
      <c r="AC54" s="659"/>
      <c r="AD54" s="630"/>
      <c r="AI54" s="207" t="s">
        <v>1050</v>
      </c>
      <c r="AK54" s="659"/>
      <c r="AL54" s="644"/>
      <c r="AM54" s="354"/>
      <c r="AO54" s="207"/>
      <c r="AQ54" s="655"/>
      <c r="AR54" s="207" t="s">
        <v>1051</v>
      </c>
      <c r="AT54" s="659"/>
      <c r="AU54" s="644"/>
      <c r="AV54" s="207"/>
      <c r="AW54" s="207"/>
      <c r="AX54" s="207"/>
      <c r="AY54" s="207"/>
      <c r="AZ54" s="655"/>
      <c r="BA54" s="207"/>
      <c r="BC54" s="659"/>
      <c r="BD54" s="644"/>
      <c r="BE54" s="207" t="s">
        <v>1052</v>
      </c>
      <c r="BF54" s="207"/>
      <c r="BG54" s="207"/>
      <c r="BH54" s="207"/>
      <c r="BI54" s="207"/>
      <c r="BK54" s="659"/>
    </row>
    <row r="55" spans="1:63">
      <c r="A55" s="630"/>
      <c r="E55" s="643"/>
      <c r="F55" s="643"/>
      <c r="G55" s="643"/>
      <c r="H55" s="643"/>
      <c r="I55" s="643"/>
      <c r="J55" s="643"/>
      <c r="K55" s="669"/>
      <c r="L55" s="670"/>
      <c r="M55" s="586"/>
      <c r="N55" s="586"/>
      <c r="O55" s="659"/>
      <c r="P55" s="630"/>
      <c r="W55" s="659"/>
      <c r="X55" s="630"/>
      <c r="AC55" s="659"/>
      <c r="AD55" s="630"/>
      <c r="AI55" s="207" t="s">
        <v>1053</v>
      </c>
      <c r="AK55" s="659"/>
      <c r="AL55" s="644"/>
      <c r="AM55" s="354"/>
      <c r="AO55" s="207"/>
      <c r="AQ55" s="655"/>
      <c r="AR55" s="207"/>
      <c r="AT55" s="659"/>
      <c r="AU55" s="644"/>
      <c r="AV55" s="207"/>
      <c r="AW55" s="207"/>
      <c r="AX55" s="207"/>
      <c r="AY55" s="207"/>
      <c r="AZ55" s="655"/>
      <c r="BA55" s="207"/>
      <c r="BC55" s="659"/>
      <c r="BD55" s="644"/>
      <c r="BE55" s="207"/>
      <c r="BF55" s="207"/>
      <c r="BG55" s="207"/>
      <c r="BH55" s="207"/>
      <c r="BI55" s="207"/>
      <c r="BK55" s="659"/>
    </row>
    <row r="56" spans="1:63">
      <c r="A56" s="630"/>
      <c r="E56" s="643"/>
      <c r="F56" s="643"/>
      <c r="G56" s="643"/>
      <c r="H56" s="643"/>
      <c r="I56" s="643"/>
      <c r="J56" s="643"/>
      <c r="K56" s="669"/>
      <c r="L56" s="670"/>
      <c r="M56" s="586"/>
      <c r="N56" s="586"/>
      <c r="O56" s="659"/>
      <c r="P56" s="630"/>
      <c r="W56" s="659"/>
      <c r="X56" s="630"/>
      <c r="AC56" s="659"/>
      <c r="AD56" s="630"/>
      <c r="AI56" s="207" t="s">
        <v>1054</v>
      </c>
      <c r="AK56" s="659"/>
      <c r="AL56" s="644"/>
      <c r="AM56" s="354"/>
      <c r="AO56" s="207"/>
      <c r="AQ56" s="655"/>
      <c r="AR56" s="207"/>
      <c r="AT56" s="659"/>
      <c r="AU56" s="644"/>
      <c r="AV56" s="207"/>
      <c r="AW56" s="207"/>
      <c r="AX56" s="207"/>
      <c r="AY56" s="207"/>
      <c r="AZ56" s="655"/>
      <c r="BA56" s="207"/>
      <c r="BC56" s="659"/>
      <c r="BD56" s="644"/>
      <c r="BE56" s="207"/>
      <c r="BF56" s="207"/>
      <c r="BG56" s="207"/>
      <c r="BH56" s="207"/>
      <c r="BI56" s="207"/>
      <c r="BK56" s="659"/>
    </row>
    <row r="57" spans="1:63">
      <c r="A57" s="630"/>
      <c r="E57" s="643"/>
      <c r="F57" s="643"/>
      <c r="G57" s="643"/>
      <c r="H57" s="643"/>
      <c r="I57" s="643"/>
      <c r="J57" s="643"/>
      <c r="K57" s="669"/>
      <c r="L57" s="670"/>
      <c r="M57" s="586"/>
      <c r="N57" s="586"/>
      <c r="O57" s="659"/>
      <c r="P57" s="630"/>
      <c r="W57" s="659"/>
      <c r="X57" s="630"/>
      <c r="AC57" s="659"/>
      <c r="AD57" s="630"/>
      <c r="AI57" s="207" t="s">
        <v>1055</v>
      </c>
      <c r="AK57" s="659"/>
      <c r="AL57" s="644"/>
      <c r="AM57" s="354"/>
      <c r="AO57" s="207"/>
      <c r="AQ57" s="655"/>
      <c r="AR57" s="207"/>
      <c r="AT57" s="659"/>
      <c r="AU57" s="644"/>
      <c r="AV57" s="207"/>
      <c r="AW57" s="207"/>
      <c r="AX57" s="207"/>
      <c r="AY57" s="207"/>
      <c r="AZ57" s="655"/>
      <c r="BA57" s="207"/>
      <c r="BC57" s="659"/>
      <c r="BD57" s="644"/>
      <c r="BE57" s="207"/>
      <c r="BF57" s="207"/>
      <c r="BG57" s="207"/>
      <c r="BH57" s="207"/>
      <c r="BI57" s="207"/>
      <c r="BK57" s="659"/>
    </row>
    <row r="58" spans="1:63">
      <c r="A58" s="630"/>
      <c r="E58" s="643"/>
      <c r="F58" s="643"/>
      <c r="G58" s="643"/>
      <c r="H58" s="643"/>
      <c r="I58" s="643"/>
      <c r="J58" s="643"/>
      <c r="K58" s="669"/>
      <c r="L58" s="670"/>
      <c r="M58" s="586"/>
      <c r="N58" s="586"/>
      <c r="O58" s="659"/>
      <c r="P58" s="630"/>
      <c r="W58" s="659"/>
      <c r="X58" s="630"/>
      <c r="AC58" s="659"/>
      <c r="AD58" s="630"/>
      <c r="AI58" s="207" t="s">
        <v>1057</v>
      </c>
      <c r="AK58" s="659"/>
      <c r="AL58" s="644"/>
      <c r="AM58" s="354"/>
      <c r="AO58" s="207"/>
      <c r="AQ58" s="655"/>
      <c r="AR58" s="207"/>
      <c r="AT58" s="659"/>
      <c r="AU58" s="644"/>
      <c r="AV58" s="207"/>
      <c r="AW58" s="207"/>
      <c r="AX58" s="207"/>
      <c r="AY58" s="207"/>
      <c r="AZ58" s="655"/>
      <c r="BA58" s="207"/>
      <c r="BC58" s="659"/>
      <c r="BD58" s="644"/>
      <c r="BE58" s="207"/>
      <c r="BF58" s="207"/>
      <c r="BG58" s="207"/>
      <c r="BH58" s="207"/>
      <c r="BI58" s="207"/>
      <c r="BK58" s="659"/>
    </row>
    <row r="59" spans="1:63" ht="15" thickBot="1">
      <c r="A59" s="630"/>
      <c r="E59" s="643"/>
      <c r="F59" s="643"/>
      <c r="G59" s="643"/>
      <c r="H59" s="643"/>
      <c r="I59" s="643"/>
      <c r="J59" s="643"/>
      <c r="K59" s="669"/>
      <c r="L59" s="670"/>
      <c r="M59" s="586"/>
      <c r="N59" s="586"/>
      <c r="O59" s="659"/>
      <c r="P59" s="630"/>
      <c r="U59" s="207" t="s">
        <v>875</v>
      </c>
      <c r="V59" s="207"/>
      <c r="W59" s="659"/>
      <c r="X59" s="630"/>
      <c r="AC59" s="659"/>
      <c r="AD59" s="630"/>
      <c r="AI59" s="207" t="s">
        <v>1058</v>
      </c>
      <c r="AK59" s="659"/>
      <c r="AL59" s="644"/>
      <c r="AM59" s="354"/>
      <c r="AO59" s="207"/>
      <c r="AR59" s="207" t="s">
        <v>1059</v>
      </c>
      <c r="AT59" s="659"/>
      <c r="AU59" s="644"/>
      <c r="AV59" s="207"/>
      <c r="AW59" s="207"/>
      <c r="AX59" s="207"/>
      <c r="AY59" s="207"/>
      <c r="BA59" s="207" t="s">
        <v>1059</v>
      </c>
      <c r="BC59" s="659"/>
      <c r="BD59" s="644"/>
      <c r="BE59" s="207"/>
      <c r="BF59" s="207"/>
      <c r="BG59" s="207"/>
      <c r="BH59" s="207"/>
      <c r="BI59" s="207"/>
      <c r="BK59" s="659"/>
    </row>
    <row r="60" spans="1:63" ht="19" thickBot="1">
      <c r="A60" s="603" t="s">
        <v>877</v>
      </c>
      <c r="B60" s="604"/>
      <c r="C60" s="604"/>
      <c r="D60" s="605"/>
      <c r="E60" s="606" t="s">
        <v>878</v>
      </c>
      <c r="F60" s="643"/>
      <c r="G60" s="643"/>
      <c r="H60" s="643"/>
      <c r="I60" s="643"/>
      <c r="J60" s="643"/>
      <c r="K60" s="671"/>
      <c r="L60" s="672"/>
      <c r="M60" s="673"/>
      <c r="N60" s="673"/>
      <c r="O60" s="674"/>
      <c r="P60" s="675"/>
      <c r="Q60" s="672"/>
      <c r="R60" s="672"/>
      <c r="S60" s="672"/>
      <c r="T60" s="672"/>
      <c r="U60" s="207"/>
      <c r="V60" s="207" t="s">
        <v>879</v>
      </c>
      <c r="W60" s="674"/>
      <c r="X60" s="675"/>
      <c r="Y60" s="672"/>
      <c r="Z60" s="672"/>
      <c r="AA60" s="672"/>
      <c r="AB60" s="672"/>
      <c r="AC60" s="674"/>
      <c r="AD60" s="675"/>
      <c r="AE60" s="672"/>
      <c r="AF60" s="672"/>
      <c r="AG60" s="672"/>
      <c r="AH60" s="672"/>
      <c r="AI60" s="672"/>
      <c r="AJ60" s="672"/>
      <c r="AK60" s="674"/>
      <c r="AL60" s="676"/>
      <c r="AM60" s="677"/>
      <c r="AN60" s="672"/>
      <c r="AO60" s="678"/>
      <c r="AP60" s="672"/>
      <c r="AQ60" s="672"/>
      <c r="AR60" s="678"/>
      <c r="AS60" s="672"/>
      <c r="AT60" s="674"/>
      <c r="AU60" s="676"/>
      <c r="AV60" s="678"/>
      <c r="AW60" s="678"/>
      <c r="AX60" s="678"/>
      <c r="AY60" s="678"/>
      <c r="AZ60" s="672"/>
      <c r="BA60" s="678"/>
      <c r="BB60" s="672"/>
      <c r="BC60" s="674"/>
      <c r="BD60" s="676"/>
      <c r="BE60" s="678"/>
      <c r="BF60" s="678"/>
      <c r="BG60" s="678"/>
      <c r="BH60" s="678"/>
      <c r="BI60" s="678"/>
      <c r="BJ60" s="672"/>
      <c r="BK60" s="674"/>
    </row>
    <row r="61" spans="1:63" ht="26.5" thickBot="1">
      <c r="A61" s="679" t="s">
        <v>1081</v>
      </c>
      <c r="B61" s="680"/>
      <c r="C61" s="680"/>
      <c r="D61" s="680"/>
      <c r="E61" s="681" t="s">
        <v>396</v>
      </c>
      <c r="F61" s="682" t="s">
        <v>883</v>
      </c>
      <c r="G61" s="683"/>
      <c r="H61" s="683"/>
      <c r="I61" s="683"/>
      <c r="J61" s="936" t="s">
        <v>884</v>
      </c>
      <c r="K61" s="943" t="s">
        <v>885</v>
      </c>
      <c r="L61" s="938"/>
      <c r="M61" s="938"/>
      <c r="N61" s="938"/>
      <c r="O61" s="939"/>
      <c r="P61" s="613" t="s">
        <v>886</v>
      </c>
      <c r="Q61" s="614"/>
      <c r="R61" s="614"/>
      <c r="S61" s="614"/>
      <c r="T61" s="614"/>
      <c r="U61" s="614"/>
      <c r="V61" s="614"/>
      <c r="W61" s="684"/>
      <c r="X61" s="615" t="s">
        <v>887</v>
      </c>
      <c r="Y61" s="616"/>
      <c r="Z61" s="616"/>
      <c r="AA61" s="616"/>
      <c r="AB61" s="616"/>
      <c r="AC61" s="617"/>
      <c r="AD61" s="618" t="s">
        <v>888</v>
      </c>
      <c r="AE61" s="619"/>
      <c r="AF61" s="619"/>
      <c r="AG61" s="619"/>
      <c r="AH61" s="619"/>
      <c r="AI61" s="619"/>
      <c r="AJ61" s="619"/>
      <c r="AK61" s="620"/>
      <c r="AL61" s="621" t="s">
        <v>889</v>
      </c>
      <c r="AM61" s="622"/>
      <c r="AN61" s="622"/>
      <c r="AO61" s="622"/>
      <c r="AP61" s="622"/>
      <c r="AQ61" s="622"/>
      <c r="AR61" s="622"/>
      <c r="AS61" s="622"/>
      <c r="AT61" s="623"/>
      <c r="AU61" s="624" t="s">
        <v>890</v>
      </c>
      <c r="AV61" s="625"/>
      <c r="AW61" s="625"/>
      <c r="AX61" s="625"/>
      <c r="AY61" s="625"/>
      <c r="AZ61" s="625"/>
      <c r="BA61" s="625"/>
      <c r="BB61" s="625"/>
      <c r="BC61" s="626"/>
      <c r="BD61" s="627" t="s">
        <v>891</v>
      </c>
      <c r="BE61" s="628"/>
      <c r="BF61" s="628"/>
      <c r="BG61" s="628"/>
      <c r="BH61" s="628"/>
      <c r="BI61" s="628"/>
      <c r="BJ61" s="628"/>
      <c r="BK61" s="629"/>
    </row>
    <row r="62" spans="1:63" ht="16" thickBot="1">
      <c r="A62" s="630"/>
      <c r="E62" s="631" t="s">
        <v>892</v>
      </c>
      <c r="F62" s="631" t="s">
        <v>893</v>
      </c>
      <c r="G62" s="631" t="s">
        <v>894</v>
      </c>
      <c r="H62" s="631" t="s">
        <v>895</v>
      </c>
      <c r="I62" s="631" t="s">
        <v>896</v>
      </c>
      <c r="J62" s="926"/>
      <c r="K62" s="941"/>
      <c r="L62" s="941"/>
      <c r="M62" s="941"/>
      <c r="N62" s="941"/>
      <c r="O62" s="942"/>
      <c r="P62" s="633" t="s">
        <v>897</v>
      </c>
      <c r="Q62" s="633" t="s">
        <v>898</v>
      </c>
      <c r="R62" s="633" t="s">
        <v>899</v>
      </c>
      <c r="S62" s="633" t="s">
        <v>900</v>
      </c>
      <c r="T62" s="633" t="s">
        <v>901</v>
      </c>
      <c r="U62" s="633" t="s">
        <v>902</v>
      </c>
      <c r="V62" s="633" t="s">
        <v>903</v>
      </c>
      <c r="W62" s="633" t="s">
        <v>904</v>
      </c>
      <c r="X62" s="633" t="s">
        <v>905</v>
      </c>
      <c r="Y62" s="633" t="s">
        <v>906</v>
      </c>
      <c r="Z62" s="633" t="s">
        <v>907</v>
      </c>
      <c r="AA62" s="633" t="s">
        <v>908</v>
      </c>
      <c r="AB62" s="633" t="s">
        <v>909</v>
      </c>
      <c r="AC62" s="633" t="s">
        <v>910</v>
      </c>
      <c r="AD62" s="635" t="s">
        <v>911</v>
      </c>
      <c r="AE62" s="636"/>
      <c r="AF62" s="636"/>
      <c r="AG62" s="636"/>
      <c r="AH62" s="636"/>
      <c r="AI62" s="636"/>
      <c r="AJ62" s="636"/>
      <c r="AK62" s="637"/>
      <c r="AL62" s="638" t="s">
        <v>912</v>
      </c>
      <c r="AM62" s="639"/>
      <c r="AN62" s="640"/>
      <c r="AO62" s="638" t="s">
        <v>913</v>
      </c>
      <c r="AP62" s="640"/>
      <c r="AQ62" s="633" t="s">
        <v>552</v>
      </c>
      <c r="AR62" s="639" t="s">
        <v>914</v>
      </c>
      <c r="AS62" s="639"/>
      <c r="AT62" s="640"/>
      <c r="AU62" s="638" t="s">
        <v>915</v>
      </c>
      <c r="AV62" s="639"/>
      <c r="AW62" s="639"/>
      <c r="AX62" s="639"/>
      <c r="AY62" s="640"/>
      <c r="AZ62" s="633" t="s">
        <v>552</v>
      </c>
      <c r="BA62" s="639" t="s">
        <v>916</v>
      </c>
      <c r="BB62" s="639"/>
      <c r="BC62" s="640"/>
      <c r="BD62" s="634"/>
      <c r="BE62" s="641"/>
      <c r="BF62" s="641"/>
      <c r="BG62" s="641"/>
      <c r="BH62" s="641"/>
      <c r="BI62" s="641"/>
      <c r="BJ62" s="641"/>
      <c r="BK62" s="642"/>
    </row>
    <row r="63" spans="1:63" ht="14.25" customHeight="1">
      <c r="A63" s="630"/>
      <c r="E63" s="685" t="s">
        <v>1082</v>
      </c>
      <c r="F63" s="685" t="s">
        <v>1083</v>
      </c>
      <c r="G63" s="685" t="s">
        <v>1084</v>
      </c>
      <c r="H63" s="685" t="s">
        <v>1085</v>
      </c>
      <c r="I63" s="685" t="s">
        <v>1086</v>
      </c>
      <c r="J63" s="685" t="s">
        <v>91</v>
      </c>
      <c r="K63" s="645" t="s">
        <v>921</v>
      </c>
      <c r="L63" s="646"/>
      <c r="M63" s="646"/>
      <c r="N63" s="646"/>
      <c r="O63" s="647"/>
      <c r="P63" s="650"/>
      <c r="Q63" s="646"/>
      <c r="R63" s="646"/>
      <c r="S63" s="646"/>
      <c r="T63" s="646"/>
      <c r="U63" s="646"/>
      <c r="V63" s="646"/>
      <c r="W63" s="647"/>
      <c r="X63" s="650"/>
      <c r="Y63" s="646"/>
      <c r="Z63" s="646"/>
      <c r="AA63" s="646"/>
      <c r="AB63" s="646"/>
      <c r="AC63" s="924"/>
      <c r="AD63" s="927"/>
      <c r="AE63" s="928"/>
      <c r="AF63" s="928"/>
      <c r="AG63" s="928"/>
      <c r="AH63" s="928"/>
      <c r="AI63" s="928"/>
      <c r="AJ63" s="928"/>
      <c r="AK63" s="929"/>
      <c r="AL63" s="651"/>
      <c r="AM63" s="652"/>
      <c r="AN63" s="653"/>
      <c r="AO63" s="654"/>
      <c r="AP63" s="653"/>
      <c r="AQ63" s="655"/>
      <c r="AR63" s="207" t="s">
        <v>934</v>
      </c>
      <c r="AS63" s="653"/>
      <c r="AT63" s="656"/>
      <c r="AU63" s="651" t="s">
        <v>935</v>
      </c>
      <c r="AV63" s="654"/>
      <c r="AW63" s="654"/>
      <c r="AX63" s="654"/>
      <c r="AY63" s="654"/>
      <c r="AZ63" s="655"/>
      <c r="BA63" s="657" t="s">
        <v>936</v>
      </c>
      <c r="BB63" s="653"/>
      <c r="BC63" s="656"/>
      <c r="BD63" s="651" t="s">
        <v>937</v>
      </c>
      <c r="BE63" s="654"/>
      <c r="BF63" s="654"/>
      <c r="BG63" s="654"/>
      <c r="BH63" s="654"/>
      <c r="BI63" s="657"/>
      <c r="BJ63" s="653"/>
      <c r="BK63" s="656"/>
    </row>
    <row r="64" spans="1:63">
      <c r="A64" s="630"/>
      <c r="E64" s="643" t="s">
        <v>1087</v>
      </c>
      <c r="F64" s="643"/>
      <c r="G64" s="643"/>
      <c r="H64" s="643" t="s">
        <v>146</v>
      </c>
      <c r="I64" s="643" t="s">
        <v>1088</v>
      </c>
      <c r="J64" s="643"/>
      <c r="K64" s="586" t="s">
        <v>1089</v>
      </c>
      <c r="M64" s="586"/>
      <c r="N64" s="586"/>
      <c r="O64" s="659"/>
      <c r="P64" s="630"/>
      <c r="W64" s="659"/>
      <c r="X64" s="630"/>
      <c r="AC64" s="925"/>
      <c r="AD64" s="930"/>
      <c r="AE64" s="931"/>
      <c r="AF64" s="931"/>
      <c r="AG64" s="931"/>
      <c r="AH64" s="931"/>
      <c r="AI64" s="931"/>
      <c r="AJ64" s="931"/>
      <c r="AK64" s="932"/>
      <c r="AL64" s="644"/>
      <c r="AM64" s="660"/>
      <c r="AN64" s="661"/>
      <c r="AO64" s="207"/>
      <c r="AP64" s="661"/>
      <c r="AQ64" s="655"/>
      <c r="AR64" s="207" t="s">
        <v>951</v>
      </c>
      <c r="AS64" s="661"/>
      <c r="AT64" s="662"/>
      <c r="AU64" s="644"/>
      <c r="AV64" s="207" t="s">
        <v>952</v>
      </c>
      <c r="AW64" s="207"/>
      <c r="AX64" s="207"/>
      <c r="AY64" s="207"/>
      <c r="AZ64" s="655"/>
      <c r="BA64" s="663" t="s">
        <v>953</v>
      </c>
      <c r="BB64" s="661"/>
      <c r="BC64" s="662"/>
      <c r="BD64" s="644"/>
      <c r="BE64" s="207" t="s">
        <v>954</v>
      </c>
      <c r="BF64" s="207"/>
      <c r="BG64" s="207"/>
      <c r="BH64" s="207"/>
      <c r="BI64" s="663"/>
      <c r="BK64" s="662"/>
    </row>
    <row r="65" spans="1:63">
      <c r="A65" s="630"/>
      <c r="E65" s="643" t="s">
        <v>1090</v>
      </c>
      <c r="F65" s="643"/>
      <c r="G65" s="643"/>
      <c r="H65" s="687"/>
      <c r="I65" s="643" t="s">
        <v>1091</v>
      </c>
      <c r="J65" s="643"/>
      <c r="K65" s="586" t="s">
        <v>1092</v>
      </c>
      <c r="M65" s="586"/>
      <c r="N65" s="586"/>
      <c r="O65" s="659"/>
      <c r="P65" s="630"/>
      <c r="W65" s="659"/>
      <c r="X65" s="630"/>
      <c r="Z65" s="207"/>
      <c r="AC65" s="925"/>
      <c r="AD65" s="930"/>
      <c r="AE65" s="931"/>
      <c r="AF65" s="931"/>
      <c r="AG65" s="931"/>
      <c r="AH65" s="931"/>
      <c r="AI65" s="931"/>
      <c r="AJ65" s="931"/>
      <c r="AK65" s="932"/>
      <c r="AL65" s="644"/>
      <c r="AM65" s="660"/>
      <c r="AN65" s="661"/>
      <c r="AO65" s="207"/>
      <c r="AP65" s="661"/>
      <c r="AQ65" s="655"/>
      <c r="AR65" s="207" t="s">
        <v>965</v>
      </c>
      <c r="AS65" s="661"/>
      <c r="AT65" s="662"/>
      <c r="AU65" s="644"/>
      <c r="AV65" s="207" t="s">
        <v>966</v>
      </c>
      <c r="AW65" s="207"/>
      <c r="AX65" s="207"/>
      <c r="AY65" s="207"/>
      <c r="AZ65" s="655"/>
      <c r="BA65" s="663" t="s">
        <v>929</v>
      </c>
      <c r="BB65" s="661"/>
      <c r="BC65" s="662"/>
      <c r="BD65" s="644"/>
      <c r="BE65" s="207"/>
      <c r="BF65" s="207"/>
      <c r="BG65" s="207"/>
      <c r="BH65" s="207"/>
      <c r="BI65" s="2" t="s">
        <v>967</v>
      </c>
      <c r="BK65" s="662"/>
    </row>
    <row r="66" spans="1:63">
      <c r="A66" s="630"/>
      <c r="E66" s="643"/>
      <c r="F66" s="643"/>
      <c r="G66" s="643"/>
      <c r="H66" s="643"/>
      <c r="I66" s="643" t="s">
        <v>1093</v>
      </c>
      <c r="J66" s="643"/>
      <c r="K66" s="586"/>
      <c r="M66" s="586"/>
      <c r="N66" s="586"/>
      <c r="O66" s="659"/>
      <c r="P66" s="630"/>
      <c r="W66" s="659"/>
      <c r="X66" s="665"/>
      <c r="Y66" s="2"/>
      <c r="Z66" s="207"/>
      <c r="AB66" s="2"/>
      <c r="AC66" s="925"/>
      <c r="AD66" s="930"/>
      <c r="AE66" s="931"/>
      <c r="AF66" s="931"/>
      <c r="AG66" s="931"/>
      <c r="AH66" s="931"/>
      <c r="AI66" s="931"/>
      <c r="AJ66" s="931"/>
      <c r="AK66" s="932"/>
      <c r="AL66" s="644"/>
      <c r="AM66" s="660"/>
      <c r="AN66" s="661"/>
      <c r="AO66" s="207"/>
      <c r="AP66" s="661"/>
      <c r="AQ66" s="655"/>
      <c r="AR66" s="207" t="s">
        <v>977</v>
      </c>
      <c r="AS66" s="661"/>
      <c r="AT66" s="662"/>
      <c r="AU66" s="644"/>
      <c r="AV66" s="207" t="s">
        <v>978</v>
      </c>
      <c r="AW66" s="207"/>
      <c r="AX66" s="207"/>
      <c r="AY66" s="207"/>
      <c r="AZ66" s="655"/>
      <c r="BA66" s="663" t="s">
        <v>979</v>
      </c>
      <c r="BB66" s="661"/>
      <c r="BC66" s="662"/>
      <c r="BD66" s="644"/>
      <c r="BE66" s="207"/>
      <c r="BF66" s="207"/>
      <c r="BG66" s="207"/>
      <c r="BH66" s="207"/>
      <c r="BI66" s="661" t="s">
        <v>980</v>
      </c>
      <c r="BK66" s="662"/>
    </row>
    <row r="67" spans="1:63">
      <c r="A67" s="630"/>
      <c r="D67" s="32"/>
      <c r="E67" s="643"/>
      <c r="F67" s="643"/>
      <c r="G67" s="643"/>
      <c r="H67" s="643"/>
      <c r="I67" s="643" t="s">
        <v>1094</v>
      </c>
      <c r="J67" s="643"/>
      <c r="K67" s="586"/>
      <c r="M67" s="586"/>
      <c r="N67" s="586"/>
      <c r="O67" s="659"/>
      <c r="P67" s="630"/>
      <c r="W67" s="659"/>
      <c r="X67" s="630"/>
      <c r="Z67" s="207"/>
      <c r="AC67" s="925"/>
      <c r="AD67" s="930"/>
      <c r="AE67" s="931"/>
      <c r="AF67" s="931"/>
      <c r="AG67" s="931"/>
      <c r="AH67" s="931"/>
      <c r="AI67" s="931"/>
      <c r="AJ67" s="931"/>
      <c r="AK67" s="932"/>
      <c r="AL67" s="644"/>
      <c r="AM67" s="660"/>
      <c r="AN67" s="661"/>
      <c r="AO67" s="207"/>
      <c r="AP67" s="661"/>
      <c r="AQ67" s="655"/>
      <c r="AR67" s="207" t="s">
        <v>988</v>
      </c>
      <c r="AS67" s="661"/>
      <c r="AT67" s="662"/>
      <c r="AU67" s="644"/>
      <c r="AV67" s="207" t="s">
        <v>989</v>
      </c>
      <c r="AW67" s="207"/>
      <c r="AX67" s="207"/>
      <c r="AY67" s="207"/>
      <c r="AZ67" s="655"/>
      <c r="BA67" s="663" t="s">
        <v>990</v>
      </c>
      <c r="BB67" s="661"/>
      <c r="BC67" s="662"/>
      <c r="BD67" s="644"/>
      <c r="BE67" s="207"/>
      <c r="BF67" s="207"/>
      <c r="BG67" s="207"/>
      <c r="BH67" s="207"/>
      <c r="BI67" s="661" t="s">
        <v>991</v>
      </c>
      <c r="BK67" s="662"/>
    </row>
    <row r="68" spans="1:63">
      <c r="A68" s="630"/>
      <c r="D68" s="32"/>
      <c r="E68" s="643"/>
      <c r="F68" s="643"/>
      <c r="G68" s="643"/>
      <c r="H68" s="643"/>
      <c r="I68" s="643"/>
      <c r="J68" s="643"/>
      <c r="K68" s="586"/>
      <c r="M68" s="586"/>
      <c r="N68" s="586"/>
      <c r="O68" s="659"/>
      <c r="P68" s="630"/>
      <c r="W68" s="659"/>
      <c r="X68" s="630"/>
      <c r="Z68" s="207"/>
      <c r="AC68" s="925"/>
      <c r="AD68" s="930"/>
      <c r="AE68" s="931"/>
      <c r="AF68" s="931"/>
      <c r="AG68" s="931"/>
      <c r="AH68" s="931"/>
      <c r="AI68" s="931"/>
      <c r="AJ68" s="931"/>
      <c r="AK68" s="932"/>
      <c r="AL68" s="644"/>
      <c r="AM68" s="660"/>
      <c r="AN68" s="661"/>
      <c r="AO68" s="207"/>
      <c r="AP68" s="661"/>
      <c r="AQ68" s="655"/>
      <c r="AR68" s="207" t="s">
        <v>998</v>
      </c>
      <c r="AS68" s="661"/>
      <c r="AT68" s="662"/>
      <c r="AU68" s="644"/>
      <c r="AV68" s="207" t="s">
        <v>999</v>
      </c>
      <c r="AW68" s="207"/>
      <c r="AX68" s="207"/>
      <c r="AY68" s="207"/>
      <c r="AZ68" s="655"/>
      <c r="BA68" s="663" t="s">
        <v>1000</v>
      </c>
      <c r="BB68" s="661"/>
      <c r="BC68" s="662"/>
      <c r="BD68" s="644"/>
      <c r="BE68" s="207"/>
      <c r="BF68" s="207"/>
      <c r="BG68" s="207"/>
      <c r="BH68" s="207"/>
      <c r="BI68" s="661" t="s">
        <v>1001</v>
      </c>
      <c r="BK68" s="662"/>
    </row>
    <row r="69" spans="1:63">
      <c r="A69" s="630"/>
      <c r="E69" s="643"/>
      <c r="F69" s="643"/>
      <c r="G69" s="643"/>
      <c r="H69" s="643"/>
      <c r="I69" s="643"/>
      <c r="J69" s="643"/>
      <c r="K69" s="586"/>
      <c r="M69" s="586"/>
      <c r="N69" s="586"/>
      <c r="O69" s="659"/>
      <c r="P69" s="630"/>
      <c r="W69" s="659"/>
      <c r="X69" s="630"/>
      <c r="Z69" s="686"/>
      <c r="AC69" s="925"/>
      <c r="AD69" s="930"/>
      <c r="AE69" s="931"/>
      <c r="AF69" s="931"/>
      <c r="AG69" s="931"/>
      <c r="AH69" s="931"/>
      <c r="AI69" s="931"/>
      <c r="AJ69" s="931"/>
      <c r="AK69" s="932"/>
      <c r="AL69" s="644"/>
      <c r="AM69" s="660"/>
      <c r="AN69" s="661"/>
      <c r="AO69" s="207"/>
      <c r="AP69" s="661"/>
      <c r="AQ69" s="655"/>
      <c r="AR69" s="207" t="s">
        <v>1004</v>
      </c>
      <c r="AS69" s="661"/>
      <c r="AT69" s="662"/>
      <c r="AU69" s="644"/>
      <c r="AV69" s="207" t="s">
        <v>1005</v>
      </c>
      <c r="AW69" s="207"/>
      <c r="AX69" s="207"/>
      <c r="AY69" s="207"/>
      <c r="AZ69" s="655"/>
      <c r="BA69" s="663" t="s">
        <v>1006</v>
      </c>
      <c r="BB69" s="661"/>
      <c r="BC69" s="662"/>
      <c r="BD69" s="644"/>
      <c r="BE69" s="207" t="s">
        <v>1007</v>
      </c>
      <c r="BF69" s="207"/>
      <c r="BG69" s="207"/>
      <c r="BH69" s="207"/>
      <c r="BI69" s="661" t="s">
        <v>1008</v>
      </c>
      <c r="BK69" s="662"/>
    </row>
    <row r="70" spans="1:63">
      <c r="A70" s="630"/>
      <c r="E70" s="643"/>
      <c r="F70" s="643"/>
      <c r="G70" s="643"/>
      <c r="H70" s="643"/>
      <c r="I70" s="643"/>
      <c r="J70" s="643"/>
      <c r="K70" s="688" t="s">
        <v>1011</v>
      </c>
      <c r="O70" s="659"/>
      <c r="P70" s="630"/>
      <c r="W70" s="659"/>
      <c r="X70" s="630"/>
      <c r="Z70" s="686"/>
      <c r="AC70" s="925"/>
      <c r="AD70" s="930"/>
      <c r="AE70" s="931"/>
      <c r="AF70" s="931"/>
      <c r="AG70" s="931"/>
      <c r="AH70" s="931"/>
      <c r="AI70" s="931"/>
      <c r="AJ70" s="931"/>
      <c r="AK70" s="932"/>
      <c r="AL70" s="644"/>
      <c r="AM70" s="660"/>
      <c r="AN70" s="661"/>
      <c r="AO70" s="207"/>
      <c r="AP70" s="661"/>
      <c r="AQ70" s="655"/>
      <c r="AR70" s="207" t="s">
        <v>1012</v>
      </c>
      <c r="AS70" s="661"/>
      <c r="AT70" s="662"/>
      <c r="AU70" s="644"/>
      <c r="AV70" s="207" t="s">
        <v>1013</v>
      </c>
      <c r="AW70" s="207"/>
      <c r="AX70" s="207"/>
      <c r="AY70" s="207"/>
      <c r="AZ70" s="655"/>
      <c r="BA70" s="663" t="s">
        <v>1014</v>
      </c>
      <c r="BB70" s="661"/>
      <c r="BC70" s="662"/>
      <c r="BD70" s="644"/>
      <c r="BE70" s="207"/>
      <c r="BF70" s="207"/>
      <c r="BG70" s="207"/>
      <c r="BH70" s="207"/>
      <c r="BI70" s="661" t="s">
        <v>1015</v>
      </c>
      <c r="BK70" s="662"/>
    </row>
    <row r="71" spans="1:63">
      <c r="A71" s="630"/>
      <c r="E71" s="643"/>
      <c r="F71" s="643"/>
      <c r="G71" s="643"/>
      <c r="H71" s="643"/>
      <c r="I71" s="643"/>
      <c r="J71" s="643"/>
      <c r="K71" s="669"/>
      <c r="L71" s="670"/>
      <c r="M71" s="586"/>
      <c r="N71" s="586"/>
      <c r="O71" s="659"/>
      <c r="P71" s="630"/>
      <c r="W71" s="659"/>
      <c r="X71" s="630"/>
      <c r="AC71" s="925"/>
      <c r="AD71" s="930"/>
      <c r="AE71" s="931"/>
      <c r="AF71" s="931"/>
      <c r="AG71" s="931"/>
      <c r="AH71" s="931"/>
      <c r="AI71" s="931"/>
      <c r="AJ71" s="931"/>
      <c r="AK71" s="932"/>
      <c r="AL71" s="644"/>
      <c r="AM71" s="660"/>
      <c r="AN71" s="661"/>
      <c r="AO71" s="207"/>
      <c r="AP71" s="661"/>
      <c r="AQ71" s="655"/>
      <c r="AR71" s="207" t="s">
        <v>1019</v>
      </c>
      <c r="AS71" s="661"/>
      <c r="AT71" s="662"/>
      <c r="AU71" s="644"/>
      <c r="AV71" s="207" t="s">
        <v>1020</v>
      </c>
      <c r="AW71" s="207"/>
      <c r="AX71" s="207"/>
      <c r="AY71" s="207"/>
      <c r="AZ71" s="655"/>
      <c r="BA71" s="663" t="s">
        <v>1021</v>
      </c>
      <c r="BB71" s="661"/>
      <c r="BC71" s="662"/>
      <c r="BD71" s="644"/>
      <c r="BE71" s="207"/>
      <c r="BF71" s="207"/>
      <c r="BG71" s="207"/>
      <c r="BH71" s="207"/>
      <c r="BI71" s="661" t="s">
        <v>1022</v>
      </c>
      <c r="BJ71" s="661"/>
      <c r="BK71" s="662"/>
    </row>
    <row r="72" spans="1:63" ht="15" thickBot="1">
      <c r="A72" s="630"/>
      <c r="E72" s="643"/>
      <c r="F72" s="643"/>
      <c r="G72" s="643"/>
      <c r="H72" s="643"/>
      <c r="I72" s="643"/>
      <c r="J72" s="643"/>
      <c r="K72" s="669"/>
      <c r="L72" s="670"/>
      <c r="M72" s="586"/>
      <c r="N72" s="586"/>
      <c r="O72" s="659"/>
      <c r="P72" s="630"/>
      <c r="W72" s="659"/>
      <c r="X72" s="630"/>
      <c r="AC72" s="925"/>
      <c r="AD72" s="933"/>
      <c r="AE72" s="934"/>
      <c r="AF72" s="934"/>
      <c r="AG72" s="934"/>
      <c r="AH72" s="934"/>
      <c r="AI72" s="934"/>
      <c r="AJ72" s="934"/>
      <c r="AK72" s="935"/>
      <c r="AL72" s="644"/>
      <c r="AM72" s="660"/>
      <c r="AN72" s="661"/>
      <c r="AO72" s="207"/>
      <c r="AP72" s="661"/>
      <c r="AQ72" s="655"/>
      <c r="AR72" s="207" t="s">
        <v>1026</v>
      </c>
      <c r="AS72" s="661"/>
      <c r="AT72" s="662"/>
      <c r="AU72" s="644"/>
      <c r="AV72" s="207"/>
      <c r="AW72" s="207"/>
      <c r="AX72" s="207"/>
      <c r="AY72" s="207"/>
      <c r="AZ72" s="655"/>
      <c r="BA72" s="663" t="s">
        <v>1027</v>
      </c>
      <c r="BB72" s="661"/>
      <c r="BC72" s="662"/>
      <c r="BD72" s="644"/>
      <c r="BE72" s="207"/>
      <c r="BF72" s="207"/>
      <c r="BG72" s="207"/>
      <c r="BH72" s="207"/>
      <c r="BI72" s="663"/>
      <c r="BJ72" s="661"/>
      <c r="BK72" s="662"/>
    </row>
    <row r="73" spans="1:63" ht="15" thickBot="1">
      <c r="A73" s="630"/>
      <c r="E73" s="643"/>
      <c r="F73" s="643"/>
      <c r="G73" s="643"/>
      <c r="H73" s="643"/>
      <c r="I73" s="643"/>
      <c r="J73" s="643"/>
      <c r="K73" s="669"/>
      <c r="L73" s="670"/>
      <c r="M73" s="586"/>
      <c r="N73" s="586"/>
      <c r="O73" s="659"/>
      <c r="P73" s="630"/>
      <c r="W73" s="659"/>
      <c r="X73" s="630"/>
      <c r="AC73" s="926"/>
      <c r="AD73" s="630"/>
      <c r="AI73" s="1" t="s">
        <v>1029</v>
      </c>
      <c r="AK73" s="659"/>
      <c r="AL73" s="644"/>
      <c r="AM73" s="660"/>
      <c r="AN73" s="661"/>
      <c r="AO73" s="207"/>
      <c r="AP73" s="661"/>
      <c r="AQ73" s="655"/>
      <c r="AR73" s="207" t="s">
        <v>1030</v>
      </c>
      <c r="AS73" s="661"/>
      <c r="AT73" s="662"/>
      <c r="AU73" s="644"/>
      <c r="AV73" s="207"/>
      <c r="AW73" s="207"/>
      <c r="AX73" s="207"/>
      <c r="AY73" s="207"/>
      <c r="AZ73" s="655"/>
      <c r="BA73" s="663" t="s">
        <v>1031</v>
      </c>
      <c r="BB73" s="661"/>
      <c r="BC73" s="662"/>
      <c r="BD73" s="644" t="s">
        <v>1032</v>
      </c>
      <c r="BE73" s="207"/>
      <c r="BF73" s="207"/>
      <c r="BG73" s="207"/>
      <c r="BH73" s="207"/>
      <c r="BI73" s="663"/>
      <c r="BJ73" s="661"/>
      <c r="BK73" s="662"/>
    </row>
    <row r="74" spans="1:63">
      <c r="A74" s="630"/>
      <c r="E74" s="643"/>
      <c r="F74" s="643"/>
      <c r="G74" s="643"/>
      <c r="H74" s="643"/>
      <c r="I74" s="643"/>
      <c r="J74" s="643"/>
      <c r="K74" s="669"/>
      <c r="L74" s="670"/>
      <c r="M74" s="586"/>
      <c r="N74" s="586"/>
      <c r="O74" s="659"/>
      <c r="P74" s="630"/>
      <c r="W74" s="659"/>
      <c r="X74" s="630"/>
      <c r="AC74" s="659"/>
      <c r="AD74" s="630"/>
      <c r="AI74" s="207" t="s">
        <v>1034</v>
      </c>
      <c r="AK74" s="659"/>
      <c r="AL74" s="644"/>
      <c r="AM74" s="660"/>
      <c r="AN74" s="661"/>
      <c r="AO74" s="207"/>
      <c r="AP74" s="661"/>
      <c r="AQ74" s="655"/>
      <c r="AR74" s="207" t="s">
        <v>1035</v>
      </c>
      <c r="AS74" s="661"/>
      <c r="AT74" s="662"/>
      <c r="AU74" s="644"/>
      <c r="AV74" s="207"/>
      <c r="AW74" s="207"/>
      <c r="AX74" s="207"/>
      <c r="AY74" s="207"/>
      <c r="AZ74" s="655"/>
      <c r="BA74" s="663" t="s">
        <v>1036</v>
      </c>
      <c r="BB74" s="661"/>
      <c r="BC74" s="662"/>
      <c r="BD74" s="644"/>
      <c r="BE74" s="207" t="s">
        <v>1037</v>
      </c>
      <c r="BF74" s="207"/>
      <c r="BG74" s="207"/>
      <c r="BH74" s="207"/>
      <c r="BI74" s="663"/>
      <c r="BJ74" s="661"/>
      <c r="BK74" s="662"/>
    </row>
    <row r="75" spans="1:63">
      <c r="A75" s="630"/>
      <c r="E75" s="643"/>
      <c r="F75" s="643"/>
      <c r="G75" s="643"/>
      <c r="H75" s="643"/>
      <c r="I75" s="643"/>
      <c r="J75" s="643"/>
      <c r="K75" s="669"/>
      <c r="L75" s="670"/>
      <c r="M75" s="586"/>
      <c r="N75" s="586"/>
      <c r="O75" s="659"/>
      <c r="P75" s="630"/>
      <c r="W75" s="659"/>
      <c r="X75" s="630"/>
      <c r="AC75" s="659"/>
      <c r="AD75" s="630"/>
      <c r="AI75" s="207" t="s">
        <v>1039</v>
      </c>
      <c r="AK75" s="659"/>
      <c r="AL75" s="644"/>
      <c r="AM75" s="660"/>
      <c r="AN75" s="661"/>
      <c r="AO75" s="207"/>
      <c r="AP75" s="661"/>
      <c r="AQ75" s="655"/>
      <c r="AR75" s="207" t="s">
        <v>1041</v>
      </c>
      <c r="AS75" s="661"/>
      <c r="AT75" s="662"/>
      <c r="AU75" s="644"/>
      <c r="AV75" s="207"/>
      <c r="AW75" s="207"/>
      <c r="AX75" s="207"/>
      <c r="AY75" s="207"/>
      <c r="AZ75" s="655"/>
      <c r="BA75" s="663" t="s">
        <v>1042</v>
      </c>
      <c r="BB75" s="661"/>
      <c r="BC75" s="662"/>
      <c r="BD75" s="644"/>
      <c r="BE75" s="207" t="s">
        <v>1043</v>
      </c>
      <c r="BF75" s="207"/>
      <c r="BG75" s="207"/>
      <c r="BH75" s="207"/>
      <c r="BI75" s="663"/>
      <c r="BJ75" s="661"/>
      <c r="BK75" s="662"/>
    </row>
    <row r="76" spans="1:63">
      <c r="A76" s="630"/>
      <c r="E76" s="643"/>
      <c r="F76" s="643"/>
      <c r="G76" s="643"/>
      <c r="H76" s="643"/>
      <c r="I76" s="643"/>
      <c r="J76" s="643"/>
      <c r="K76" s="586"/>
      <c r="M76" s="586"/>
      <c r="N76" s="586"/>
      <c r="O76" s="659"/>
      <c r="P76" s="630"/>
      <c r="W76" s="659"/>
      <c r="X76" s="630"/>
      <c r="AC76" s="659"/>
      <c r="AD76" s="630"/>
      <c r="AI76" s="207" t="s">
        <v>1045</v>
      </c>
      <c r="AK76" s="659"/>
      <c r="AL76" s="644"/>
      <c r="AM76" s="354"/>
      <c r="AO76" s="207"/>
      <c r="AQ76" s="655"/>
      <c r="AR76" s="207" t="s">
        <v>1047</v>
      </c>
      <c r="AT76" s="659"/>
      <c r="AU76" s="644"/>
      <c r="AV76" s="207"/>
      <c r="AW76" s="207"/>
      <c r="AX76" s="207"/>
      <c r="AY76" s="207"/>
      <c r="AZ76" s="655"/>
      <c r="BA76" s="207"/>
      <c r="BC76" s="659"/>
      <c r="BD76" s="644"/>
      <c r="BE76" s="207" t="s">
        <v>1048</v>
      </c>
      <c r="BF76" s="207"/>
      <c r="BG76" s="207"/>
      <c r="BH76" s="207"/>
      <c r="BI76" s="207"/>
      <c r="BK76" s="659"/>
    </row>
    <row r="77" spans="1:63">
      <c r="A77" s="630"/>
      <c r="E77" s="666"/>
      <c r="F77" s="666"/>
      <c r="G77" s="687"/>
      <c r="H77" s="687"/>
      <c r="I77" s="687"/>
      <c r="J77" s="687"/>
      <c r="K77" s="668" t="s">
        <v>1049</v>
      </c>
      <c r="O77" s="659"/>
      <c r="P77" s="630"/>
      <c r="W77" s="659"/>
      <c r="X77" s="630"/>
      <c r="AC77" s="659"/>
      <c r="AD77" s="630"/>
      <c r="AI77" s="207" t="s">
        <v>1050</v>
      </c>
      <c r="AK77" s="659"/>
      <c r="AL77" s="644"/>
      <c r="AM77" s="354"/>
      <c r="AO77" s="207"/>
      <c r="AQ77" s="655"/>
      <c r="AR77" s="207" t="s">
        <v>1051</v>
      </c>
      <c r="AT77" s="659"/>
      <c r="AU77" s="644"/>
      <c r="AV77" s="207"/>
      <c r="AW77" s="207"/>
      <c r="AX77" s="207"/>
      <c r="AY77" s="207"/>
      <c r="AZ77" s="655"/>
      <c r="BA77" s="207"/>
      <c r="BC77" s="659"/>
      <c r="BD77" s="644"/>
      <c r="BE77" s="207" t="s">
        <v>1052</v>
      </c>
      <c r="BF77" s="207"/>
      <c r="BG77" s="207"/>
      <c r="BH77" s="207"/>
      <c r="BI77" s="207"/>
      <c r="BK77" s="659"/>
    </row>
    <row r="78" spans="1:63">
      <c r="A78" s="630"/>
      <c r="E78" s="666"/>
      <c r="F78" s="666"/>
      <c r="G78" s="687"/>
      <c r="H78" s="687"/>
      <c r="I78" s="687"/>
      <c r="J78" s="687"/>
      <c r="K78" s="669"/>
      <c r="L78" s="670"/>
      <c r="M78" s="586"/>
      <c r="N78" s="586"/>
      <c r="O78" s="659"/>
      <c r="P78" s="630"/>
      <c r="W78" s="659"/>
      <c r="X78" s="630"/>
      <c r="AC78" s="659"/>
      <c r="AD78" s="630"/>
      <c r="AI78" s="207" t="s">
        <v>1053</v>
      </c>
      <c r="AK78" s="659"/>
      <c r="AL78" s="644"/>
      <c r="AM78" s="354"/>
      <c r="AO78" s="207"/>
      <c r="AQ78" s="655"/>
      <c r="AR78" s="207"/>
      <c r="AT78" s="659"/>
      <c r="AU78" s="644"/>
      <c r="AV78" s="207"/>
      <c r="AW78" s="207"/>
      <c r="AX78" s="207"/>
      <c r="AY78" s="207"/>
      <c r="AZ78" s="655"/>
      <c r="BA78" s="207"/>
      <c r="BC78" s="659"/>
      <c r="BD78" s="644"/>
      <c r="BE78" s="207"/>
      <c r="BF78" s="207"/>
      <c r="BG78" s="207"/>
      <c r="BH78" s="207"/>
      <c r="BI78" s="207"/>
      <c r="BK78" s="659"/>
    </row>
    <row r="79" spans="1:63">
      <c r="A79" s="630"/>
      <c r="E79" s="666"/>
      <c r="F79" s="666"/>
      <c r="G79" s="687"/>
      <c r="H79" s="687"/>
      <c r="I79" s="687"/>
      <c r="J79" s="687"/>
      <c r="K79" s="669"/>
      <c r="L79" s="670"/>
      <c r="M79" s="586"/>
      <c r="N79" s="586"/>
      <c r="O79" s="659"/>
      <c r="P79" s="630"/>
      <c r="W79" s="659"/>
      <c r="X79" s="630"/>
      <c r="AC79" s="659"/>
      <c r="AD79" s="630"/>
      <c r="AI79" s="207" t="s">
        <v>1054</v>
      </c>
      <c r="AK79" s="659"/>
      <c r="AL79" s="644"/>
      <c r="AM79" s="354"/>
      <c r="AO79" s="207"/>
      <c r="AQ79" s="655"/>
      <c r="AR79" s="207"/>
      <c r="AT79" s="659"/>
      <c r="AU79" s="644"/>
      <c r="AV79" s="207"/>
      <c r="AW79" s="207"/>
      <c r="AX79" s="207"/>
      <c r="AY79" s="207"/>
      <c r="AZ79" s="655"/>
      <c r="BA79" s="207"/>
      <c r="BC79" s="659"/>
      <c r="BD79" s="644"/>
      <c r="BE79" s="207"/>
      <c r="BF79" s="207"/>
      <c r="BG79" s="207"/>
      <c r="BH79" s="207"/>
      <c r="BI79" s="207"/>
      <c r="BK79" s="659"/>
    </row>
    <row r="80" spans="1:63">
      <c r="A80" s="630"/>
      <c r="E80" s="666"/>
      <c r="F80" s="666"/>
      <c r="G80" s="687"/>
      <c r="H80" s="687"/>
      <c r="I80" s="687"/>
      <c r="J80" s="687"/>
      <c r="K80" s="669"/>
      <c r="L80" s="670"/>
      <c r="M80" s="586"/>
      <c r="N80" s="586"/>
      <c r="O80" s="659"/>
      <c r="P80" s="630"/>
      <c r="W80" s="659"/>
      <c r="X80" s="630"/>
      <c r="AC80" s="659"/>
      <c r="AD80" s="630"/>
      <c r="AI80" s="207" t="s">
        <v>1055</v>
      </c>
      <c r="AK80" s="659"/>
      <c r="AL80" s="644"/>
      <c r="AM80" s="354"/>
      <c r="AO80" s="207"/>
      <c r="AQ80" s="655"/>
      <c r="AR80" s="207"/>
      <c r="AT80" s="659"/>
      <c r="AU80" s="644"/>
      <c r="AV80" s="207"/>
      <c r="AW80" s="207"/>
      <c r="AX80" s="207"/>
      <c r="AY80" s="207"/>
      <c r="AZ80" s="655"/>
      <c r="BA80" s="207"/>
      <c r="BC80" s="659"/>
      <c r="BD80" s="644"/>
      <c r="BE80" s="207"/>
      <c r="BF80" s="207"/>
      <c r="BG80" s="207"/>
      <c r="BH80" s="207"/>
      <c r="BI80" s="207"/>
      <c r="BK80" s="659"/>
    </row>
    <row r="81" spans="1:63">
      <c r="A81" s="630"/>
      <c r="E81" s="666"/>
      <c r="F81" s="666"/>
      <c r="G81" s="687"/>
      <c r="H81" s="687"/>
      <c r="I81" s="687"/>
      <c r="J81" s="687"/>
      <c r="K81" s="669"/>
      <c r="L81" s="670"/>
      <c r="M81" s="586"/>
      <c r="N81" s="586"/>
      <c r="O81" s="659"/>
      <c r="P81" s="630"/>
      <c r="W81" s="659"/>
      <c r="X81" s="630"/>
      <c r="AC81" s="659"/>
      <c r="AD81" s="630"/>
      <c r="AI81" s="207" t="s">
        <v>1057</v>
      </c>
      <c r="AK81" s="659"/>
      <c r="AL81" s="644"/>
      <c r="AM81" s="354"/>
      <c r="AO81" s="207"/>
      <c r="AQ81" s="655"/>
      <c r="AR81" s="207"/>
      <c r="AT81" s="659"/>
      <c r="AU81" s="644"/>
      <c r="AV81" s="207"/>
      <c r="AW81" s="207"/>
      <c r="AX81" s="207"/>
      <c r="AY81" s="207"/>
      <c r="AZ81" s="655"/>
      <c r="BA81" s="207"/>
      <c r="BC81" s="659"/>
      <c r="BD81" s="644"/>
      <c r="BE81" s="207"/>
      <c r="BF81" s="207"/>
      <c r="BG81" s="207"/>
      <c r="BH81" s="207"/>
      <c r="BI81" s="207"/>
      <c r="BK81" s="659"/>
    </row>
    <row r="82" spans="1:63">
      <c r="A82" s="630"/>
      <c r="E82" s="666"/>
      <c r="F82" s="666"/>
      <c r="G82" s="687"/>
      <c r="H82" s="687"/>
      <c r="I82" s="687"/>
      <c r="J82" s="687"/>
      <c r="K82" s="669"/>
      <c r="L82" s="670"/>
      <c r="M82" s="586"/>
      <c r="N82" s="586"/>
      <c r="O82" s="659"/>
      <c r="P82" s="630"/>
      <c r="W82" s="659"/>
      <c r="X82" s="630"/>
      <c r="AC82" s="659"/>
      <c r="AD82" s="630"/>
      <c r="AI82" s="207" t="s">
        <v>1058</v>
      </c>
      <c r="AK82" s="659"/>
      <c r="AL82" s="644"/>
      <c r="AM82" s="354"/>
      <c r="AO82" s="207"/>
      <c r="AR82" s="207" t="s">
        <v>1059</v>
      </c>
      <c r="AT82" s="659"/>
      <c r="AU82" s="644"/>
      <c r="AV82" s="207"/>
      <c r="AW82" s="207"/>
      <c r="AX82" s="207"/>
      <c r="AY82" s="207"/>
      <c r="BA82" s="207" t="s">
        <v>1059</v>
      </c>
      <c r="BC82" s="659"/>
      <c r="BD82" s="644"/>
      <c r="BE82" s="207"/>
      <c r="BF82" s="207"/>
      <c r="BG82" s="207"/>
      <c r="BH82" s="207"/>
      <c r="BI82" s="207"/>
      <c r="BK82" s="659"/>
    </row>
    <row r="83" spans="1:63" ht="15" thickBot="1">
      <c r="A83" s="675"/>
      <c r="B83" s="672"/>
      <c r="C83" s="689"/>
      <c r="D83" s="672"/>
      <c r="E83" s="690"/>
      <c r="F83" s="690"/>
      <c r="G83" s="691"/>
      <c r="H83" s="691"/>
      <c r="I83" s="691"/>
      <c r="J83" s="691"/>
      <c r="K83" s="673"/>
      <c r="L83" s="672"/>
      <c r="M83" s="673"/>
      <c r="N83" s="673"/>
      <c r="O83" s="674"/>
      <c r="P83" s="675"/>
      <c r="Q83" s="672"/>
      <c r="R83" s="672"/>
      <c r="S83" s="672"/>
      <c r="T83" s="672"/>
      <c r="U83" s="672"/>
      <c r="V83" s="672"/>
      <c r="W83" s="674"/>
      <c r="X83" s="675"/>
      <c r="Y83" s="672"/>
      <c r="Z83" s="672"/>
      <c r="AA83" s="672"/>
      <c r="AB83" s="672"/>
      <c r="AC83" s="674"/>
      <c r="AD83" s="675"/>
      <c r="AE83" s="672"/>
      <c r="AF83" s="672"/>
      <c r="AG83" s="672"/>
      <c r="AH83" s="672"/>
      <c r="AI83" s="672"/>
      <c r="AJ83" s="672"/>
      <c r="AK83" s="674"/>
      <c r="AL83" s="676"/>
      <c r="AM83" s="677"/>
      <c r="AN83" s="672"/>
      <c r="AO83" s="678"/>
      <c r="AP83" s="672"/>
      <c r="AQ83" s="672"/>
      <c r="AR83" s="678"/>
      <c r="AS83" s="672"/>
      <c r="AT83" s="674"/>
      <c r="AU83" s="676"/>
      <c r="AV83" s="678"/>
      <c r="AW83" s="678"/>
      <c r="AX83" s="678"/>
      <c r="AY83" s="678"/>
      <c r="AZ83" s="672"/>
      <c r="BA83" s="678"/>
      <c r="BB83" s="672"/>
      <c r="BC83" s="674"/>
      <c r="BD83" s="676"/>
      <c r="BE83" s="678"/>
      <c r="BF83" s="678"/>
      <c r="BG83" s="678"/>
      <c r="BH83" s="678"/>
      <c r="BI83" s="678"/>
      <c r="BJ83" s="672"/>
      <c r="BK83" s="674"/>
    </row>
    <row r="84" spans="1:63">
      <c r="F84" s="1"/>
      <c r="J84" s="32"/>
    </row>
    <row r="85" spans="1:63">
      <c r="F85" s="1"/>
      <c r="J85" s="32"/>
    </row>
    <row r="86" spans="1:63">
      <c r="F86" s="1"/>
      <c r="J86" s="32"/>
    </row>
    <row r="87" spans="1:63">
      <c r="F87" s="1"/>
      <c r="J87" s="32"/>
    </row>
    <row r="88" spans="1:63">
      <c r="F88" s="1"/>
      <c r="J88" s="32"/>
    </row>
    <row r="89" spans="1:63">
      <c r="F89" s="1"/>
      <c r="J89" s="32"/>
    </row>
    <row r="90" spans="1:63">
      <c r="F90" s="1"/>
      <c r="J90" s="32"/>
    </row>
    <row r="91" spans="1:63">
      <c r="F91" s="1"/>
      <c r="J91" s="32"/>
    </row>
    <row r="92" spans="1:63">
      <c r="F92" s="1"/>
      <c r="J92" s="32"/>
    </row>
    <row r="94" spans="1:63">
      <c r="F94" s="1"/>
    </row>
    <row r="96" spans="1:63">
      <c r="F96" s="1"/>
    </row>
    <row r="98" spans="6:6">
      <c r="F98" s="1"/>
    </row>
  </sheetData>
  <mergeCells count="15">
    <mergeCell ref="A1:C3"/>
    <mergeCell ref="F4:H6"/>
    <mergeCell ref="AL12:AT12"/>
    <mergeCell ref="J15:J16"/>
    <mergeCell ref="K15:O16"/>
    <mergeCell ref="AC17:AC27"/>
    <mergeCell ref="AD17:AK26"/>
    <mergeCell ref="AC63:AC73"/>
    <mergeCell ref="AD63:AK72"/>
    <mergeCell ref="J38:J39"/>
    <mergeCell ref="K38:O39"/>
    <mergeCell ref="AC40:AC50"/>
    <mergeCell ref="AD40:AK49"/>
    <mergeCell ref="J61:J62"/>
    <mergeCell ref="K61:O6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X40"/>
  <sheetViews>
    <sheetView workbookViewId="0">
      <selection activeCell="B4" sqref="B4"/>
    </sheetView>
  </sheetViews>
  <sheetFormatPr defaultRowHeight="14.5"/>
  <cols>
    <col min="1" max="1" width="2" customWidth="1"/>
    <col min="2" max="3" width="8.81640625" customWidth="1"/>
    <col min="21" max="21" width="9.08984375" customWidth="1"/>
    <col min="22" max="23" width="11" customWidth="1"/>
  </cols>
  <sheetData>
    <row r="1" spans="1:7">
      <c r="A1" s="711" t="s">
        <v>1095</v>
      </c>
      <c r="B1" s="712"/>
      <c r="C1" s="713"/>
    </row>
    <row r="2" spans="1:7" ht="31">
      <c r="A2" s="714"/>
      <c r="B2" s="715"/>
      <c r="C2" s="716"/>
      <c r="D2" s="282" t="s">
        <v>1096</v>
      </c>
    </row>
    <row r="3" spans="1:7" ht="23.5">
      <c r="A3" s="717"/>
      <c r="B3" s="718"/>
      <c r="C3" s="719"/>
      <c r="F3" s="694" t="s">
        <v>1</v>
      </c>
    </row>
    <row r="4" spans="1:7">
      <c r="D4" t="s">
        <v>1097</v>
      </c>
    </row>
    <row r="5" spans="1:7">
      <c r="D5" t="s">
        <v>1098</v>
      </c>
      <c r="G5" t="s">
        <v>1099</v>
      </c>
    </row>
    <row r="6" spans="1:7">
      <c r="D6" t="s">
        <v>1100</v>
      </c>
      <c r="G6" t="s">
        <v>1101</v>
      </c>
    </row>
    <row r="7" spans="1:7">
      <c r="D7" t="s">
        <v>1102</v>
      </c>
      <c r="G7" t="s">
        <v>1099</v>
      </c>
    </row>
    <row r="9" spans="1:7">
      <c r="D9" t="s">
        <v>1103</v>
      </c>
    </row>
    <row r="10" spans="1:7">
      <c r="D10" t="s">
        <v>1104</v>
      </c>
    </row>
    <row r="12" spans="1:7" ht="31">
      <c r="C12" s="28" t="s">
        <v>967</v>
      </c>
    </row>
    <row r="13" spans="1:7" ht="18.5">
      <c r="C13" s="29" t="s">
        <v>322</v>
      </c>
      <c r="D13" s="30" t="s">
        <v>1105</v>
      </c>
    </row>
    <row r="14" spans="1:7">
      <c r="C14" s="31" t="s">
        <v>1098</v>
      </c>
      <c r="D14" s="32">
        <v>12</v>
      </c>
      <c r="E14" s="32" t="s">
        <v>1106</v>
      </c>
    </row>
    <row r="15" spans="1:7">
      <c r="C15" s="31" t="s">
        <v>1100</v>
      </c>
      <c r="D15" s="32">
        <v>12</v>
      </c>
      <c r="E15" s="32" t="s">
        <v>1106</v>
      </c>
    </row>
    <row r="16" spans="1:7">
      <c r="C16" s="31" t="s">
        <v>1102</v>
      </c>
      <c r="D16" s="32">
        <v>12</v>
      </c>
      <c r="E16" s="32" t="s">
        <v>1106</v>
      </c>
    </row>
    <row r="17" spans="2:18" ht="15" thickBot="1"/>
    <row r="18" spans="2:18" ht="19" thickBot="1">
      <c r="F18" s="33" t="s">
        <v>1102</v>
      </c>
      <c r="G18" s="34"/>
      <c r="H18" s="34"/>
      <c r="I18" s="35"/>
    </row>
    <row r="19" spans="2:18" ht="19" thickBot="1">
      <c r="B19" s="36" t="s">
        <v>1098</v>
      </c>
      <c r="C19" s="37"/>
      <c r="D19" s="37"/>
      <c r="E19" s="38"/>
      <c r="F19" s="39" t="s">
        <v>1100</v>
      </c>
      <c r="G19" s="40"/>
      <c r="H19" s="40"/>
      <c r="I19" s="41"/>
    </row>
    <row r="20" spans="2:18">
      <c r="B20" s="42">
        <v>41640</v>
      </c>
      <c r="C20" s="42"/>
      <c r="D20" s="42"/>
      <c r="E20" s="42"/>
      <c r="F20" s="42">
        <v>42005</v>
      </c>
      <c r="G20" s="42"/>
      <c r="H20" s="42"/>
      <c r="I20" s="42"/>
      <c r="J20" s="42">
        <v>42370</v>
      </c>
    </row>
    <row r="23" spans="2:18" ht="18.5">
      <c r="C23" s="29" t="s">
        <v>323</v>
      </c>
      <c r="D23" s="30" t="s">
        <v>1107</v>
      </c>
    </row>
    <row r="24" spans="2:18">
      <c r="C24" s="31" t="s">
        <v>1098</v>
      </c>
      <c r="D24" s="32">
        <v>12</v>
      </c>
      <c r="E24" s="32" t="s">
        <v>1106</v>
      </c>
    </row>
    <row r="25" spans="2:18">
      <c r="C25" s="31" t="s">
        <v>1100</v>
      </c>
      <c r="D25" s="32">
        <v>36</v>
      </c>
      <c r="E25" s="32" t="s">
        <v>1106</v>
      </c>
    </row>
    <row r="26" spans="2:18">
      <c r="C26" s="31" t="s">
        <v>1102</v>
      </c>
      <c r="D26" s="32">
        <v>12</v>
      </c>
      <c r="E26" s="32" t="s">
        <v>1106</v>
      </c>
    </row>
    <row r="27" spans="2:18" ht="15" thickBot="1"/>
    <row r="28" spans="2:18" ht="19" thickBot="1">
      <c r="N28" s="33" t="s">
        <v>1102</v>
      </c>
      <c r="O28" s="34"/>
      <c r="P28" s="34"/>
      <c r="Q28" s="35"/>
    </row>
    <row r="29" spans="2:18" ht="19" thickBot="1">
      <c r="B29" s="36" t="s">
        <v>1098</v>
      </c>
      <c r="C29" s="37"/>
      <c r="D29" s="37"/>
      <c r="E29" s="38"/>
      <c r="F29" s="39" t="s">
        <v>1100</v>
      </c>
      <c r="G29" s="40"/>
      <c r="H29" s="40"/>
      <c r="I29" s="40"/>
      <c r="J29" s="40"/>
      <c r="K29" s="40"/>
      <c r="L29" s="40"/>
      <c r="M29" s="40"/>
      <c r="N29" s="40"/>
      <c r="O29" s="40"/>
      <c r="P29" s="40"/>
      <c r="Q29" s="41"/>
    </row>
    <row r="30" spans="2:18">
      <c r="B30" s="42">
        <v>41640</v>
      </c>
      <c r="C30" s="42"/>
      <c r="D30" s="42"/>
      <c r="E30" s="42"/>
      <c r="F30" s="42">
        <v>42005</v>
      </c>
      <c r="G30" s="42"/>
      <c r="H30" s="42"/>
      <c r="I30" s="42"/>
      <c r="J30" s="42">
        <v>42370</v>
      </c>
      <c r="N30" s="42">
        <v>42736</v>
      </c>
      <c r="R30" s="42">
        <v>43101</v>
      </c>
    </row>
    <row r="33" spans="2:24" ht="18.5">
      <c r="C33" s="29" t="s">
        <v>324</v>
      </c>
      <c r="D33" s="30" t="s">
        <v>1108</v>
      </c>
    </row>
    <row r="34" spans="2:24">
      <c r="C34" s="31" t="s">
        <v>1098</v>
      </c>
      <c r="D34" s="32">
        <v>12</v>
      </c>
      <c r="E34" s="32" t="s">
        <v>1106</v>
      </c>
    </row>
    <row r="35" spans="2:24">
      <c r="C35" s="31" t="s">
        <v>1100</v>
      </c>
      <c r="D35" s="32">
        <v>120</v>
      </c>
      <c r="E35" s="32" t="s">
        <v>1106</v>
      </c>
    </row>
    <row r="36" spans="2:24">
      <c r="C36" s="31" t="s">
        <v>1102</v>
      </c>
      <c r="D36" s="32">
        <v>12</v>
      </c>
      <c r="E36" s="32" t="s">
        <v>1106</v>
      </c>
    </row>
    <row r="37" spans="2:24" ht="15" thickBot="1"/>
    <row r="38" spans="2:24" ht="19" thickBot="1">
      <c r="V38" s="33" t="s">
        <v>1102</v>
      </c>
      <c r="W38" s="35"/>
    </row>
    <row r="39" spans="2:24" ht="19" thickBot="1">
      <c r="B39" s="36" t="s">
        <v>1098</v>
      </c>
      <c r="C39" s="38"/>
      <c r="D39" s="39" t="s">
        <v>1100</v>
      </c>
      <c r="E39" s="40"/>
      <c r="F39" s="40"/>
      <c r="G39" s="40"/>
      <c r="H39" s="40"/>
      <c r="I39" s="40"/>
      <c r="J39" s="40"/>
      <c r="K39" s="40"/>
      <c r="L39" s="40"/>
      <c r="M39" s="40"/>
      <c r="N39" s="40"/>
      <c r="O39" s="40"/>
      <c r="P39" s="40"/>
      <c r="Q39" s="40"/>
      <c r="R39" s="40"/>
      <c r="S39" s="40"/>
      <c r="T39" s="40"/>
      <c r="U39" s="40"/>
      <c r="V39" s="40"/>
      <c r="W39" s="41"/>
    </row>
    <row r="40" spans="2:24">
      <c r="B40" s="42">
        <v>41640</v>
      </c>
      <c r="C40" s="42"/>
      <c r="D40" s="42">
        <v>42005</v>
      </c>
      <c r="E40" s="42"/>
      <c r="F40" s="42">
        <v>42370</v>
      </c>
      <c r="G40" s="42"/>
      <c r="H40" s="42">
        <v>42736</v>
      </c>
      <c r="J40" s="42">
        <v>43101</v>
      </c>
      <c r="L40" s="42">
        <v>43466</v>
      </c>
      <c r="N40" s="42">
        <v>43831</v>
      </c>
      <c r="P40" s="42">
        <v>44197</v>
      </c>
      <c r="R40" s="42">
        <v>44562</v>
      </c>
      <c r="T40" s="42">
        <v>44927</v>
      </c>
      <c r="V40" s="42">
        <v>45292</v>
      </c>
      <c r="X40" s="42">
        <v>45658</v>
      </c>
    </row>
  </sheetData>
  <mergeCells count="1">
    <mergeCell ref="A1:C3"/>
  </mergeCells>
  <printOptions horizontalCentered="1" verticalCentered="1"/>
  <pageMargins left="0.7" right="0.7" top="0.75" bottom="0.75" header="0.3" footer="0.3"/>
  <pageSetup scale="56" orientation="landscape"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27"/>
  <sheetViews>
    <sheetView workbookViewId="0">
      <selection activeCell="B4" sqref="B4"/>
    </sheetView>
  </sheetViews>
  <sheetFormatPr defaultRowHeight="14.5"/>
  <cols>
    <col min="1" max="3" width="5.36328125" customWidth="1"/>
  </cols>
  <sheetData>
    <row r="1" spans="1:19">
      <c r="A1" s="711" t="s">
        <v>1109</v>
      </c>
      <c r="B1" s="712"/>
      <c r="C1" s="713"/>
    </row>
    <row r="2" spans="1:19" ht="31">
      <c r="A2" s="714"/>
      <c r="B2" s="715"/>
      <c r="C2" s="716"/>
      <c r="D2" s="282" t="s">
        <v>1110</v>
      </c>
    </row>
    <row r="3" spans="1:19" ht="23.5">
      <c r="A3" s="717"/>
      <c r="B3" s="718"/>
      <c r="C3" s="719"/>
      <c r="F3" s="694" t="s">
        <v>1</v>
      </c>
    </row>
    <row r="6" spans="1:19" ht="23.5">
      <c r="C6" s="56" t="s">
        <v>1111</v>
      </c>
      <c r="D6" s="57"/>
      <c r="E6" s="57"/>
      <c r="F6" s="57"/>
      <c r="G6" s="57"/>
      <c r="H6" s="57"/>
      <c r="I6" s="57"/>
      <c r="J6" s="57"/>
      <c r="L6" s="56" t="s">
        <v>1112</v>
      </c>
      <c r="M6" s="57"/>
      <c r="N6" s="57"/>
      <c r="O6" s="57"/>
      <c r="P6" s="57"/>
      <c r="Q6" s="57"/>
      <c r="R6" s="57"/>
      <c r="S6" s="57"/>
    </row>
    <row r="7" spans="1:19" ht="15" thickBot="1"/>
    <row r="8" spans="1:19" ht="18.5">
      <c r="F8" s="50"/>
      <c r="G8" s="53"/>
      <c r="O8" s="70"/>
      <c r="P8" s="46" t="s">
        <v>1113</v>
      </c>
    </row>
    <row r="9" spans="1:19" ht="18.5">
      <c r="F9" s="51"/>
      <c r="G9" s="54"/>
      <c r="H9" s="46" t="s">
        <v>1114</v>
      </c>
      <c r="O9" s="71"/>
      <c r="P9" s="46"/>
    </row>
    <row r="10" spans="1:19" ht="20.5">
      <c r="E10" s="73" t="s">
        <v>1115</v>
      </c>
      <c r="F10" s="51"/>
      <c r="G10" s="54"/>
      <c r="H10" s="46"/>
      <c r="I10" s="29" t="s">
        <v>1116</v>
      </c>
      <c r="O10" s="71"/>
      <c r="P10" s="46"/>
    </row>
    <row r="11" spans="1:19" ht="19" thickBot="1">
      <c r="F11" s="51"/>
      <c r="G11" s="55"/>
      <c r="H11" s="46"/>
      <c r="O11" s="72"/>
      <c r="P11" s="46"/>
    </row>
    <row r="12" spans="1:19" ht="29" thickBot="1">
      <c r="F12" s="51"/>
      <c r="G12" s="47"/>
      <c r="H12" s="46"/>
      <c r="K12" s="75" t="s">
        <v>1117</v>
      </c>
      <c r="O12" s="69"/>
      <c r="P12" s="46" t="s">
        <v>1118</v>
      </c>
    </row>
    <row r="13" spans="1:19" ht="18.5">
      <c r="F13" s="51"/>
      <c r="G13" s="48"/>
      <c r="H13" s="46"/>
      <c r="O13" s="66"/>
      <c r="P13" s="46" t="s">
        <v>1119</v>
      </c>
    </row>
    <row r="14" spans="1:19" ht="18.5">
      <c r="F14" s="51"/>
      <c r="G14" s="48"/>
      <c r="O14" s="67"/>
      <c r="P14" s="46"/>
    </row>
    <row r="15" spans="1:19" ht="19" thickBot="1">
      <c r="F15" s="51"/>
      <c r="G15" s="48"/>
      <c r="N15" s="73" t="s">
        <v>1120</v>
      </c>
      <c r="O15" s="68"/>
      <c r="P15" s="46"/>
    </row>
    <row r="16" spans="1:19" ht="20.5">
      <c r="F16" s="51"/>
      <c r="G16" s="48"/>
      <c r="M16" s="29" t="s">
        <v>1121</v>
      </c>
      <c r="O16" s="63"/>
      <c r="P16" s="46" t="s">
        <v>1122</v>
      </c>
    </row>
    <row r="17" spans="6:16" ht="18.5">
      <c r="F17" s="51"/>
      <c r="G17" s="48"/>
      <c r="O17" s="64"/>
      <c r="P17" s="46"/>
    </row>
    <row r="18" spans="6:16" ht="18.5">
      <c r="F18" s="51"/>
      <c r="G18" s="48"/>
      <c r="O18" s="64"/>
      <c r="P18" s="46"/>
    </row>
    <row r="19" spans="6:16" ht="19" thickBot="1">
      <c r="F19" s="51"/>
      <c r="G19" s="48"/>
      <c r="O19" s="65"/>
      <c r="P19" s="46"/>
    </row>
    <row r="20" spans="6:16" ht="18.5">
      <c r="F20" s="51"/>
      <c r="G20" s="48"/>
      <c r="O20" s="61"/>
      <c r="P20" s="46" t="s">
        <v>1123</v>
      </c>
    </row>
    <row r="21" spans="6:16" ht="19" thickBot="1">
      <c r="F21" s="51"/>
      <c r="G21" s="48"/>
      <c r="H21" s="46" t="s">
        <v>1124</v>
      </c>
      <c r="O21" s="62"/>
      <c r="P21" s="46"/>
    </row>
    <row r="22" spans="6:16" ht="18.5">
      <c r="F22" s="51"/>
      <c r="G22" s="48"/>
      <c r="O22" s="58"/>
      <c r="P22" s="46" t="s">
        <v>1125</v>
      </c>
    </row>
    <row r="23" spans="6:16" ht="18.5">
      <c r="F23" s="51"/>
      <c r="G23" s="48"/>
      <c r="O23" s="59"/>
      <c r="P23" s="46"/>
    </row>
    <row r="24" spans="6:16" ht="18.5">
      <c r="F24" s="51"/>
      <c r="G24" s="48"/>
      <c r="O24" s="59"/>
      <c r="P24" s="46"/>
    </row>
    <row r="25" spans="6:16" ht="18.5">
      <c r="F25" s="51"/>
      <c r="G25" s="48"/>
      <c r="O25" s="59"/>
      <c r="P25" s="46"/>
    </row>
    <row r="26" spans="6:16" ht="19" thickBot="1">
      <c r="F26" s="52"/>
      <c r="G26" s="49"/>
      <c r="O26" s="60"/>
      <c r="P26" s="46"/>
    </row>
    <row r="27" spans="6:16" ht="42">
      <c r="I27" s="74" t="s">
        <v>1126</v>
      </c>
    </row>
  </sheetData>
  <mergeCells count="1">
    <mergeCell ref="A1:C3"/>
  </mergeCells>
  <printOptions horizontalCentered="1" verticalCentered="1"/>
  <pageMargins left="0.7" right="0.7" top="0.75" bottom="0.75" header="0.3" footer="0.3"/>
  <pageSetup scale="78" orientation="landscape" horizontalDpi="4294967293" vertic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S39" sqref="S39"/>
    </sheetView>
  </sheetViews>
  <sheetFormatPr defaultRowHeight="14.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B254"/>
  <sheetViews>
    <sheetView topLeftCell="A4" zoomScaleNormal="100" workbookViewId="0">
      <selection activeCell="C14" sqref="C14"/>
    </sheetView>
  </sheetViews>
  <sheetFormatPr defaultColWidth="9.08984375" defaultRowHeight="14.5"/>
  <cols>
    <col min="1" max="8" width="3.6328125" style="1" customWidth="1"/>
    <col min="9" max="14" width="2.26953125" style="1" customWidth="1"/>
    <col min="15" max="15" width="4.08984375" style="1" customWidth="1"/>
    <col min="16" max="16" width="5.26953125" style="1" customWidth="1"/>
    <col min="17" max="50" width="4.08984375" style="1" customWidth="1"/>
    <col min="51" max="67" width="3.6328125" style="1" customWidth="1"/>
    <col min="68" max="68" width="6.08984375" style="1" customWidth="1"/>
    <col min="69" max="16384" width="9.08984375" style="1"/>
  </cols>
  <sheetData>
    <row r="1" spans="1:80" ht="36">
      <c r="A1" s="711">
        <v>2</v>
      </c>
      <c r="B1" s="712"/>
      <c r="C1" s="713"/>
      <c r="D1" s="76" t="s">
        <v>0</v>
      </c>
    </row>
    <row r="2" spans="1:80" ht="31">
      <c r="A2" s="714"/>
      <c r="B2" s="715"/>
      <c r="C2" s="716"/>
      <c r="G2" s="282" t="s">
        <v>4</v>
      </c>
      <c r="AG2" s="698" t="s">
        <v>5</v>
      </c>
    </row>
    <row r="3" spans="1:80">
      <c r="A3" s="717"/>
      <c r="B3" s="718"/>
      <c r="C3" s="719"/>
    </row>
    <row r="4" spans="1:80" ht="31">
      <c r="F4" s="78" t="s">
        <v>6</v>
      </c>
      <c r="AG4" s="79" t="s">
        <v>7</v>
      </c>
      <c r="AJ4" s="89" t="s">
        <v>8</v>
      </c>
    </row>
    <row r="6" spans="1:80" ht="18.75" customHeight="1">
      <c r="O6" s="2"/>
    </row>
    <row r="7" spans="1:80" ht="18.75" customHeight="1" thickBot="1">
      <c r="A7" s="5" t="s">
        <v>9</v>
      </c>
      <c r="P7" s="3" t="s">
        <v>10</v>
      </c>
      <c r="AA7" s="3" t="s">
        <v>11</v>
      </c>
      <c r="AW7" s="90" t="s">
        <v>12</v>
      </c>
      <c r="BA7" s="5" t="s">
        <v>13</v>
      </c>
    </row>
    <row r="8" spans="1:80" ht="18.75" customHeight="1" thickTop="1">
      <c r="B8" s="79"/>
      <c r="C8" s="5" t="s">
        <v>14</v>
      </c>
      <c r="O8" s="6"/>
      <c r="P8" s="7"/>
      <c r="Q8" s="8"/>
      <c r="R8" s="9"/>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1"/>
      <c r="AV8" s="12"/>
      <c r="AW8" s="7"/>
      <c r="AX8" s="13"/>
      <c r="BA8" s="79"/>
      <c r="BB8" s="5" t="s">
        <v>15</v>
      </c>
    </row>
    <row r="9" spans="1:80" ht="18.75" customHeight="1">
      <c r="C9" s="79"/>
      <c r="D9" s="1" t="s">
        <v>16</v>
      </c>
      <c r="O9" s="14"/>
      <c r="P9" s="4"/>
      <c r="Q9" s="15"/>
      <c r="R9" s="16"/>
      <c r="AU9" s="15"/>
      <c r="AV9" s="16"/>
      <c r="AW9" s="4"/>
      <c r="AX9" s="17"/>
    </row>
    <row r="10" spans="1:80" ht="18.75" customHeight="1">
      <c r="C10" s="79"/>
      <c r="D10" s="1" t="s">
        <v>17</v>
      </c>
      <c r="O10" s="14"/>
      <c r="P10" s="4"/>
      <c r="Q10" s="15"/>
      <c r="R10" s="16"/>
      <c r="AU10" s="15"/>
      <c r="AV10" s="16"/>
      <c r="AW10" s="4"/>
      <c r="AX10" s="17"/>
      <c r="BA10" s="79"/>
      <c r="BB10" s="25" t="s">
        <v>18</v>
      </c>
      <c r="BV10" s="32"/>
      <c r="BW10" s="32"/>
      <c r="BX10" s="32"/>
      <c r="BY10" s="32"/>
      <c r="BZ10" s="32"/>
      <c r="CA10" s="32"/>
      <c r="CB10" s="32"/>
    </row>
    <row r="11" spans="1:80" ht="18.75" customHeight="1">
      <c r="C11" s="79"/>
      <c r="D11" s="1" t="s">
        <v>19</v>
      </c>
      <c r="O11" s="14"/>
      <c r="P11" s="4"/>
      <c r="R11" s="16"/>
      <c r="AU11" s="15"/>
      <c r="AV11" s="16"/>
      <c r="AW11" s="4"/>
      <c r="AX11" s="17"/>
      <c r="BV11" s="32"/>
      <c r="BW11" s="32"/>
      <c r="BX11" s="32"/>
      <c r="BY11" s="32"/>
      <c r="BZ11" s="32"/>
      <c r="CA11" s="32"/>
      <c r="CB11" s="32"/>
    </row>
    <row r="12" spans="1:80" ht="18.75" customHeight="1">
      <c r="B12" s="79" t="s">
        <v>7</v>
      </c>
      <c r="C12" s="5" t="s">
        <v>20</v>
      </c>
      <c r="O12" s="14"/>
      <c r="P12" s="4"/>
      <c r="R12" s="16"/>
      <c r="AU12" s="15"/>
      <c r="AV12" s="16"/>
      <c r="AW12" s="4"/>
      <c r="AX12" s="17"/>
      <c r="BA12" s="89"/>
      <c r="BB12" s="5" t="s">
        <v>21</v>
      </c>
      <c r="BG12" s="43" t="s">
        <v>22</v>
      </c>
      <c r="BH12" s="44"/>
      <c r="BI12" s="44"/>
      <c r="BJ12" s="44"/>
      <c r="BK12" s="44"/>
      <c r="BL12" s="44"/>
      <c r="BM12" s="44"/>
      <c r="BN12" s="44"/>
      <c r="BO12" s="44"/>
      <c r="BP12" s="44"/>
      <c r="BQ12" s="44"/>
      <c r="BR12" s="44"/>
      <c r="BS12" s="44"/>
      <c r="BT12" s="45"/>
      <c r="BV12" s="32"/>
      <c r="BX12" s="32"/>
      <c r="BY12" s="32"/>
      <c r="BZ12" s="32"/>
      <c r="CA12" s="32"/>
      <c r="CB12" s="32"/>
    </row>
    <row r="13" spans="1:80" ht="18.75" customHeight="1">
      <c r="C13" s="79" t="s">
        <v>7</v>
      </c>
      <c r="D13" s="1" t="s">
        <v>23</v>
      </c>
      <c r="O13" s="14"/>
      <c r="P13" s="4"/>
      <c r="R13" s="16"/>
      <c r="AU13" s="15"/>
      <c r="AV13" s="16"/>
      <c r="AW13" s="4"/>
      <c r="AX13" s="17"/>
      <c r="BB13" s="89"/>
      <c r="BC13" s="1" t="s">
        <v>24</v>
      </c>
      <c r="BV13" s="32"/>
    </row>
    <row r="14" spans="1:80" ht="18.75" customHeight="1">
      <c r="C14" s="79" t="s">
        <v>7</v>
      </c>
      <c r="D14" s="1" t="s">
        <v>25</v>
      </c>
      <c r="O14" s="14"/>
      <c r="P14" s="4"/>
      <c r="R14" s="16"/>
      <c r="S14" s="77" t="s">
        <v>26</v>
      </c>
      <c r="AU14" s="15"/>
      <c r="AV14" s="16"/>
      <c r="AW14" s="4"/>
      <c r="AX14" s="17"/>
      <c r="BB14" s="89"/>
      <c r="BC14" s="1" t="s">
        <v>27</v>
      </c>
      <c r="BV14" s="32"/>
    </row>
    <row r="15" spans="1:80" ht="18.75" customHeight="1">
      <c r="C15" s="79"/>
      <c r="D15" s="1" t="s">
        <v>28</v>
      </c>
      <c r="O15" s="14"/>
      <c r="P15" s="4"/>
      <c r="R15" s="16"/>
      <c r="T15" s="1" t="s">
        <v>29</v>
      </c>
      <c r="AC15" s="77" t="s">
        <v>30</v>
      </c>
      <c r="AU15" s="15"/>
      <c r="AV15" s="16"/>
      <c r="AW15" s="4"/>
      <c r="AX15" s="17"/>
      <c r="BC15" s="89"/>
      <c r="BD15" s="1" t="s">
        <v>31</v>
      </c>
      <c r="BK15" s="729" t="s">
        <v>32</v>
      </c>
      <c r="BL15" s="730"/>
      <c r="BM15" s="730"/>
      <c r="BN15" s="730"/>
      <c r="BO15" s="730"/>
      <c r="BP15" s="730"/>
      <c r="BQ15" s="731"/>
      <c r="BV15" s="32"/>
    </row>
    <row r="16" spans="1:80" ht="18.75" customHeight="1">
      <c r="C16" s="89"/>
      <c r="D16" s="1" t="s">
        <v>33</v>
      </c>
      <c r="O16" s="14"/>
      <c r="P16" s="4"/>
      <c r="Q16" s="15"/>
      <c r="R16" s="16"/>
      <c r="T16" s="1" t="s">
        <v>34</v>
      </c>
      <c r="Y16" s="5" t="s">
        <v>35</v>
      </c>
      <c r="Z16" s="5"/>
      <c r="AD16" s="1" t="s">
        <v>36</v>
      </c>
      <c r="AU16" s="15"/>
      <c r="AV16" s="16"/>
      <c r="AW16" s="4"/>
      <c r="AX16" s="17"/>
      <c r="BC16" s="89"/>
      <c r="BD16" s="1" t="s">
        <v>37</v>
      </c>
      <c r="BK16" s="732"/>
      <c r="BL16" s="733"/>
      <c r="BM16" s="733"/>
      <c r="BN16" s="733"/>
      <c r="BO16" s="733"/>
      <c r="BP16" s="733"/>
      <c r="BQ16" s="734"/>
      <c r="BV16" s="32"/>
    </row>
    <row r="17" spans="2:69" ht="18.75" customHeight="1">
      <c r="C17" s="89"/>
      <c r="D17" s="1" t="s">
        <v>38</v>
      </c>
      <c r="O17" s="14"/>
      <c r="P17" s="4"/>
      <c r="Q17" s="15"/>
      <c r="R17" s="16"/>
      <c r="T17" s="1" t="s">
        <v>39</v>
      </c>
      <c r="Z17" s="1" t="s">
        <v>40</v>
      </c>
      <c r="AD17" s="1" t="s">
        <v>41</v>
      </c>
      <c r="AK17" s="77" t="s">
        <v>42</v>
      </c>
      <c r="AU17" s="15"/>
      <c r="AV17" s="16"/>
      <c r="AW17" s="4"/>
      <c r="AX17" s="17"/>
      <c r="BC17" s="89"/>
      <c r="BD17" s="1" t="s">
        <v>43</v>
      </c>
      <c r="BK17" s="732"/>
      <c r="BL17" s="733"/>
      <c r="BM17" s="733"/>
      <c r="BN17" s="733"/>
      <c r="BO17" s="733"/>
      <c r="BP17" s="733"/>
      <c r="BQ17" s="734"/>
    </row>
    <row r="18" spans="2:69" ht="18.75" customHeight="1">
      <c r="B18" s="79" t="s">
        <v>7</v>
      </c>
      <c r="C18" s="5" t="s">
        <v>44</v>
      </c>
      <c r="O18" s="14"/>
      <c r="P18" s="4"/>
      <c r="Q18" s="15"/>
      <c r="R18" s="16"/>
      <c r="T18" s="1" t="s">
        <v>45</v>
      </c>
      <c r="Z18" s="1" t="s">
        <v>46</v>
      </c>
      <c r="AK18" s="77"/>
      <c r="AL18" s="1" t="s">
        <v>47</v>
      </c>
      <c r="AU18" s="15"/>
      <c r="AV18" s="16"/>
      <c r="AW18" s="4"/>
      <c r="AX18" s="17"/>
      <c r="BC18" s="89"/>
      <c r="BD18" s="1" t="s">
        <v>48</v>
      </c>
      <c r="BK18" s="735"/>
      <c r="BL18" s="736"/>
      <c r="BM18" s="736"/>
      <c r="BN18" s="736"/>
      <c r="BO18" s="736"/>
      <c r="BP18" s="736"/>
      <c r="BQ18" s="737"/>
    </row>
    <row r="19" spans="2:69" ht="18.75" customHeight="1">
      <c r="C19" s="79" t="s">
        <v>7</v>
      </c>
      <c r="D19" s="1" t="s">
        <v>31</v>
      </c>
      <c r="O19" s="14"/>
      <c r="P19" s="4"/>
      <c r="Q19" s="15"/>
      <c r="R19" s="16"/>
      <c r="AL19" s="1" t="s">
        <v>49</v>
      </c>
      <c r="AU19" s="15"/>
      <c r="AV19" s="16"/>
      <c r="AW19" s="4"/>
      <c r="AX19" s="17"/>
      <c r="BC19" s="89"/>
      <c r="BD19" s="1" t="s">
        <v>50</v>
      </c>
    </row>
    <row r="20" spans="2:69" ht="18.75" customHeight="1">
      <c r="C20" s="89"/>
      <c r="D20" s="1" t="s">
        <v>37</v>
      </c>
      <c r="O20" s="14"/>
      <c r="P20" s="4"/>
      <c r="Q20" s="15"/>
      <c r="R20" s="16"/>
      <c r="AL20" s="1" t="s">
        <v>51</v>
      </c>
      <c r="AU20" s="15"/>
      <c r="AV20" s="16"/>
      <c r="AW20" s="4"/>
      <c r="AX20" s="17"/>
      <c r="BA20" s="89"/>
      <c r="BB20" s="5" t="s">
        <v>52</v>
      </c>
      <c r="BG20" s="352" t="s">
        <v>53</v>
      </c>
    </row>
    <row r="21" spans="2:69" ht="18.75" customHeight="1">
      <c r="C21" s="89"/>
      <c r="D21" s="1" t="s">
        <v>43</v>
      </c>
      <c r="O21" s="14"/>
      <c r="P21" s="4"/>
      <c r="Q21" s="15"/>
      <c r="R21" s="16"/>
      <c r="AM21" s="1" t="s">
        <v>54</v>
      </c>
      <c r="AU21" s="15"/>
      <c r="AV21" s="16"/>
      <c r="AW21" s="4"/>
      <c r="AX21" s="17"/>
      <c r="BB21" s="443"/>
      <c r="BC21" s="1" t="s">
        <v>55</v>
      </c>
    </row>
    <row r="22" spans="2:69" ht="18.75" customHeight="1">
      <c r="C22" s="89"/>
      <c r="D22" s="1" t="s">
        <v>48</v>
      </c>
      <c r="O22" s="14"/>
      <c r="P22" s="4"/>
      <c r="Q22" s="15"/>
      <c r="R22" s="16"/>
      <c r="AM22" s="1" t="s">
        <v>56</v>
      </c>
      <c r="AU22" s="15"/>
      <c r="AV22" s="16"/>
      <c r="AW22" s="4"/>
      <c r="AX22" s="17"/>
      <c r="BC22" s="443"/>
      <c r="BD22" s="1" t="s">
        <v>31</v>
      </c>
      <c r="BK22" s="729" t="s">
        <v>57</v>
      </c>
      <c r="BL22" s="730"/>
      <c r="BM22" s="730"/>
      <c r="BN22" s="730"/>
      <c r="BO22" s="730"/>
      <c r="BP22" s="730"/>
      <c r="BQ22" s="731"/>
    </row>
    <row r="23" spans="2:69" ht="18.75" customHeight="1">
      <c r="C23" s="89"/>
      <c r="D23" s="1" t="s">
        <v>50</v>
      </c>
      <c r="O23" s="14"/>
      <c r="P23" s="4"/>
      <c r="Q23" s="15"/>
      <c r="R23" s="16"/>
      <c r="T23" s="77" t="s">
        <v>58</v>
      </c>
      <c r="AF23" s="77" t="s">
        <v>59</v>
      </c>
      <c r="AU23" s="15"/>
      <c r="AV23" s="16"/>
      <c r="AW23" s="4"/>
      <c r="AX23" s="17"/>
      <c r="BC23" s="89"/>
      <c r="BD23" s="1" t="s">
        <v>37</v>
      </c>
      <c r="BK23" s="732"/>
      <c r="BL23" s="733"/>
      <c r="BM23" s="733"/>
      <c r="BN23" s="733"/>
      <c r="BO23" s="733"/>
      <c r="BP23" s="733"/>
      <c r="BQ23" s="734"/>
    </row>
    <row r="24" spans="2:69" ht="18.75" customHeight="1">
      <c r="C24" s="89"/>
      <c r="D24" s="1" t="s">
        <v>60</v>
      </c>
      <c r="O24" s="14"/>
      <c r="P24" s="4"/>
      <c r="Q24" s="15"/>
      <c r="R24" s="16"/>
      <c r="U24" s="1" t="s">
        <v>61</v>
      </c>
      <c r="Z24" s="5" t="s">
        <v>62</v>
      </c>
      <c r="AG24" s="1" t="s">
        <v>63</v>
      </c>
      <c r="AU24" s="15"/>
      <c r="AV24" s="16"/>
      <c r="AW24" s="4"/>
      <c r="AX24" s="17"/>
      <c r="BC24" s="89"/>
      <c r="BD24" s="1" t="s">
        <v>43</v>
      </c>
      <c r="BK24" s="732"/>
      <c r="BL24" s="733"/>
      <c r="BM24" s="733"/>
      <c r="BN24" s="733"/>
      <c r="BO24" s="733"/>
      <c r="BP24" s="733"/>
      <c r="BQ24" s="734"/>
    </row>
    <row r="25" spans="2:69" ht="18.75" customHeight="1">
      <c r="C25" s="89"/>
      <c r="D25" s="1" t="s">
        <v>64</v>
      </c>
      <c r="O25" s="14"/>
      <c r="P25" s="4"/>
      <c r="Q25" s="15"/>
      <c r="R25" s="16"/>
      <c r="U25" s="1" t="s">
        <v>65</v>
      </c>
      <c r="AA25" s="1" t="s">
        <v>66</v>
      </c>
      <c r="AG25" s="1" t="s">
        <v>67</v>
      </c>
      <c r="AU25" s="15"/>
      <c r="AV25" s="16"/>
      <c r="AW25" s="4"/>
      <c r="AX25" s="17"/>
      <c r="BC25" s="89"/>
      <c r="BD25" s="1" t="s">
        <v>48</v>
      </c>
      <c r="BK25" s="735"/>
      <c r="BL25" s="736"/>
      <c r="BM25" s="736"/>
      <c r="BN25" s="736"/>
      <c r="BO25" s="736"/>
      <c r="BP25" s="736"/>
      <c r="BQ25" s="737"/>
    </row>
    <row r="26" spans="2:69" ht="18.75" customHeight="1">
      <c r="C26" s="89"/>
      <c r="D26" s="1" t="s">
        <v>68</v>
      </c>
      <c r="O26" s="14"/>
      <c r="P26" s="4"/>
      <c r="Q26" s="15"/>
      <c r="R26" s="16"/>
      <c r="U26" s="1" t="s">
        <v>69</v>
      </c>
      <c r="AG26" s="1" t="s">
        <v>70</v>
      </c>
      <c r="AU26" s="15"/>
      <c r="AV26" s="16"/>
      <c r="AW26" s="4"/>
      <c r="AX26" s="17"/>
      <c r="BC26" s="89"/>
      <c r="BD26" s="1" t="s">
        <v>50</v>
      </c>
    </row>
    <row r="27" spans="2:69" ht="18.75" customHeight="1">
      <c r="C27" s="89"/>
      <c r="D27" s="1" t="s">
        <v>71</v>
      </c>
      <c r="O27" s="14"/>
      <c r="P27" s="4"/>
      <c r="R27" s="16"/>
      <c r="AP27" s="77" t="s">
        <v>45</v>
      </c>
      <c r="AU27" s="15"/>
      <c r="AV27" s="16"/>
      <c r="AW27" s="4"/>
      <c r="AX27" s="17"/>
    </row>
    <row r="28" spans="2:69" ht="18.75" customHeight="1">
      <c r="C28" s="89"/>
      <c r="D28" s="1" t="s">
        <v>72</v>
      </c>
      <c r="O28" s="14"/>
      <c r="P28" s="4"/>
      <c r="R28" s="16"/>
      <c r="S28" s="1" t="s">
        <v>73</v>
      </c>
      <c r="AD28" s="77" t="s">
        <v>74</v>
      </c>
      <c r="AE28" s="77"/>
      <c r="AQ28" s="1" t="s">
        <v>75</v>
      </c>
      <c r="AU28" s="15"/>
      <c r="AV28" s="16"/>
      <c r="AW28" s="4"/>
      <c r="AX28" s="17"/>
    </row>
    <row r="29" spans="2:69" ht="18.75" customHeight="1">
      <c r="C29" s="89"/>
      <c r="D29" s="1" t="s">
        <v>76</v>
      </c>
      <c r="O29" s="14"/>
      <c r="P29" s="4"/>
      <c r="R29" s="16"/>
      <c r="S29" s="1" t="s">
        <v>77</v>
      </c>
      <c r="AU29" s="15"/>
      <c r="AV29" s="16"/>
      <c r="AW29" s="4"/>
      <c r="AX29" s="17"/>
      <c r="BB29" s="1" t="s">
        <v>78</v>
      </c>
    </row>
    <row r="30" spans="2:69" ht="18.75" customHeight="1">
      <c r="D30" s="89"/>
      <c r="E30" s="1" t="s">
        <v>79</v>
      </c>
      <c r="O30" s="14"/>
      <c r="P30" s="4"/>
      <c r="R30" s="16"/>
      <c r="T30" s="89" t="s">
        <v>8</v>
      </c>
      <c r="U30" s="1" t="s">
        <v>80</v>
      </c>
      <c r="AV30" s="16"/>
      <c r="AW30" s="4"/>
      <c r="AX30" s="17"/>
      <c r="BC30" s="1" t="s">
        <v>81</v>
      </c>
    </row>
    <row r="31" spans="2:69" ht="18.75" customHeight="1">
      <c r="D31" s="89"/>
      <c r="E31" s="1" t="s">
        <v>82</v>
      </c>
      <c r="O31" s="14"/>
      <c r="P31" s="4"/>
      <c r="R31" s="16"/>
      <c r="T31" s="89" t="s">
        <v>8</v>
      </c>
      <c r="U31" s="1" t="s">
        <v>83</v>
      </c>
      <c r="AO31" s="77"/>
      <c r="AV31" s="16"/>
      <c r="AW31" s="4"/>
      <c r="AX31" s="17"/>
      <c r="BC31" s="1" t="s">
        <v>84</v>
      </c>
    </row>
    <row r="32" spans="2:69" ht="18.75" customHeight="1">
      <c r="D32" s="89"/>
      <c r="E32" s="1" t="s">
        <v>85</v>
      </c>
      <c r="O32" s="14"/>
      <c r="P32" s="4"/>
      <c r="R32" s="16"/>
      <c r="T32" s="89" t="s">
        <v>8</v>
      </c>
      <c r="U32" s="1" t="s">
        <v>86</v>
      </c>
      <c r="AD32" s="88" t="s">
        <v>87</v>
      </c>
      <c r="AL32" s="1" t="s">
        <v>88</v>
      </c>
      <c r="AU32" s="15"/>
      <c r="AV32" s="16"/>
      <c r="AW32" s="4"/>
      <c r="AX32" s="17"/>
    </row>
    <row r="33" spans="2:55" ht="18.75" customHeight="1">
      <c r="D33" s="89"/>
      <c r="E33" s="1" t="s">
        <v>89</v>
      </c>
      <c r="O33" s="14"/>
      <c r="P33" s="4"/>
      <c r="R33" s="16"/>
      <c r="T33" s="443" t="s">
        <v>7</v>
      </c>
      <c r="U33" s="353" t="s">
        <v>90</v>
      </c>
      <c r="AE33" s="1" t="s">
        <v>91</v>
      </c>
      <c r="AM33" s="1" t="s">
        <v>92</v>
      </c>
      <c r="AU33" s="15"/>
      <c r="AV33" s="16"/>
      <c r="AW33" s="4"/>
      <c r="AX33" s="17"/>
      <c r="BB33" s="1" t="s">
        <v>93</v>
      </c>
    </row>
    <row r="34" spans="2:55" ht="18.75" customHeight="1">
      <c r="D34" s="89"/>
      <c r="E34" s="1" t="s">
        <v>94</v>
      </c>
      <c r="O34" s="14"/>
      <c r="P34" s="4"/>
      <c r="R34" s="16"/>
      <c r="T34" s="89" t="s">
        <v>8</v>
      </c>
      <c r="U34" s="1" t="s">
        <v>95</v>
      </c>
      <c r="AE34" s="1" t="s">
        <v>37</v>
      </c>
      <c r="AM34" s="1" t="s">
        <v>23</v>
      </c>
      <c r="AU34" s="15"/>
      <c r="AV34" s="16"/>
      <c r="AW34" s="4"/>
      <c r="AX34" s="17"/>
      <c r="BC34" s="1" t="s">
        <v>96</v>
      </c>
    </row>
    <row r="35" spans="2:55" ht="18.75" customHeight="1" thickBot="1">
      <c r="D35" s="89"/>
      <c r="E35" s="1" t="s">
        <v>97</v>
      </c>
      <c r="O35" s="18"/>
      <c r="P35" s="26"/>
      <c r="Q35" s="19"/>
      <c r="R35" s="20"/>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2"/>
      <c r="AV35" s="23"/>
      <c r="AW35" s="26"/>
      <c r="AX35" s="24"/>
      <c r="BC35" s="1" t="s">
        <v>98</v>
      </c>
    </row>
    <row r="36" spans="2:55" ht="18.75" customHeight="1" thickTop="1">
      <c r="D36" s="89"/>
      <c r="E36" s="1" t="s">
        <v>99</v>
      </c>
      <c r="O36" s="720" t="s">
        <v>100</v>
      </c>
      <c r="P36" s="721"/>
      <c r="Q36" s="722"/>
      <c r="AH36" s="3" t="s">
        <v>11</v>
      </c>
      <c r="AV36" s="720" t="s">
        <v>100</v>
      </c>
      <c r="AW36" s="721"/>
      <c r="AX36" s="722"/>
      <c r="AY36" s="701"/>
    </row>
    <row r="37" spans="2:55" ht="18.75" customHeight="1">
      <c r="O37" s="723"/>
      <c r="P37" s="724"/>
      <c r="Q37" s="725"/>
      <c r="S37" s="1" t="s">
        <v>101</v>
      </c>
      <c r="AV37" s="723"/>
      <c r="AW37" s="724"/>
      <c r="AX37" s="725"/>
      <c r="AY37" s="701"/>
    </row>
    <row r="38" spans="2:55" ht="18.75" customHeight="1">
      <c r="B38" s="1" t="s">
        <v>102</v>
      </c>
      <c r="O38" s="723"/>
      <c r="P38" s="724"/>
      <c r="Q38" s="725"/>
      <c r="T38" s="1" t="s">
        <v>103</v>
      </c>
      <c r="AV38" s="723"/>
      <c r="AW38" s="724"/>
      <c r="AX38" s="725"/>
      <c r="AY38" s="701"/>
    </row>
    <row r="39" spans="2:55" ht="18.75" customHeight="1">
      <c r="O39" s="723"/>
      <c r="P39" s="724"/>
      <c r="Q39" s="725"/>
      <c r="T39" s="1" t="s">
        <v>104</v>
      </c>
      <c r="AV39" s="723"/>
      <c r="AW39" s="724"/>
      <c r="AX39" s="725"/>
      <c r="AY39" s="701"/>
    </row>
    <row r="40" spans="2:55" ht="18.75" customHeight="1" thickBot="1">
      <c r="O40" s="726"/>
      <c r="P40" s="727"/>
      <c r="Q40" s="728"/>
      <c r="AV40" s="726"/>
      <c r="AW40" s="727"/>
      <c r="AX40" s="728"/>
      <c r="AY40" s="701"/>
    </row>
    <row r="41" spans="2:55" ht="18.75" customHeight="1" thickTop="1"/>
    <row r="42" spans="2:55" ht="18.75" customHeight="1"/>
    <row r="43" spans="2:55" ht="18.75" customHeight="1"/>
    <row r="44" spans="2:55" ht="18.75" customHeight="1"/>
    <row r="45" spans="2:55" ht="18.75" customHeight="1"/>
    <row r="46" spans="2:55" ht="18.75" customHeight="1"/>
    <row r="47" spans="2:55" ht="18.75" customHeight="1"/>
    <row r="48" spans="2: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sheetData>
  <mergeCells count="5">
    <mergeCell ref="O36:Q40"/>
    <mergeCell ref="AV36:AX40"/>
    <mergeCell ref="BK15:BQ18"/>
    <mergeCell ref="BK22:BQ25"/>
    <mergeCell ref="A1:C3"/>
  </mergeCells>
  <printOptions horizontalCentered="1" verticalCentered="1"/>
  <pageMargins left="0.5" right="0.5" top="0.75" bottom="0.75" header="0.3" footer="0.3"/>
  <pageSetup scale="52" orientation="landscape"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election activeCell="O36" sqref="O36"/>
    </sheetView>
  </sheetViews>
  <sheetFormatPr defaultRowHeight="1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166"/>
  <sheetViews>
    <sheetView topLeftCell="A119" zoomScaleNormal="100" workbookViewId="0">
      <selection activeCell="B4" sqref="B4"/>
    </sheetView>
  </sheetViews>
  <sheetFormatPr defaultColWidth="9.08984375" defaultRowHeight="14.5"/>
  <cols>
    <col min="1" max="3" width="4.81640625" customWidth="1"/>
    <col min="4" max="14" width="3.6328125" customWidth="1"/>
    <col min="15" max="17" width="4" customWidth="1"/>
    <col min="18" max="44" width="3.36328125" customWidth="1"/>
    <col min="45" max="47" width="4" customWidth="1"/>
    <col min="48" max="67" width="3.6328125" customWidth="1"/>
    <col min="68" max="68" width="6.08984375" customWidth="1"/>
  </cols>
  <sheetData>
    <row r="1" spans="1:33" s="1" customFormat="1" ht="36">
      <c r="A1" s="711" t="s">
        <v>105</v>
      </c>
      <c r="B1" s="712"/>
      <c r="C1" s="713"/>
      <c r="D1" s="76" t="s">
        <v>0</v>
      </c>
    </row>
    <row r="2" spans="1:33" s="1" customFormat="1" ht="23.5">
      <c r="A2" s="714"/>
      <c r="B2" s="715"/>
      <c r="C2" s="716"/>
      <c r="G2" s="694" t="s">
        <v>1</v>
      </c>
    </row>
    <row r="3" spans="1:33" s="1" customFormat="1">
      <c r="A3" s="717"/>
      <c r="B3" s="718"/>
      <c r="C3" s="719"/>
    </row>
    <row r="4" spans="1:33" s="1" customFormat="1" ht="31">
      <c r="F4" s="78" t="s">
        <v>106</v>
      </c>
    </row>
    <row r="5" spans="1:33" s="1" customFormat="1" ht="26">
      <c r="N5" s="126" t="s">
        <v>107</v>
      </c>
    </row>
    <row r="6" spans="1:33" s="1" customFormat="1" ht="18.75" customHeight="1">
      <c r="O6" s="2"/>
    </row>
    <row r="7" spans="1:33" ht="21">
      <c r="A7" s="128" t="s">
        <v>108</v>
      </c>
    </row>
    <row r="8" spans="1:33">
      <c r="A8" s="1"/>
      <c r="B8" s="1"/>
      <c r="C8" s="1"/>
      <c r="D8" s="1"/>
      <c r="E8" s="1"/>
      <c r="F8" s="1"/>
      <c r="G8" s="1"/>
      <c r="H8" s="1"/>
    </row>
    <row r="9" spans="1:33" ht="26">
      <c r="A9" s="1"/>
      <c r="B9" s="166" t="s">
        <v>109</v>
      </c>
      <c r="C9" s="1"/>
      <c r="D9" s="1"/>
      <c r="E9" s="1"/>
      <c r="F9" s="1"/>
      <c r="G9" s="1"/>
      <c r="H9" s="1"/>
      <c r="R9" s="128" t="s">
        <v>110</v>
      </c>
      <c r="AG9" s="128" t="s">
        <v>111</v>
      </c>
    </row>
    <row r="10" spans="1:33" ht="23.5">
      <c r="A10" s="1"/>
      <c r="B10" s="1"/>
      <c r="C10" s="167" t="s">
        <v>112</v>
      </c>
      <c r="D10" s="25"/>
      <c r="E10" s="25"/>
      <c r="F10" s="25"/>
      <c r="G10" s="25"/>
      <c r="H10" s="25"/>
      <c r="I10" s="91" t="s">
        <v>113</v>
      </c>
      <c r="J10" s="91"/>
    </row>
    <row r="11" spans="1:33" ht="18.5">
      <c r="A11" s="1"/>
      <c r="B11" s="1"/>
      <c r="C11" s="91"/>
      <c r="D11" s="25" t="s">
        <v>114</v>
      </c>
      <c r="E11" s="25"/>
      <c r="F11" s="25"/>
      <c r="H11" s="25"/>
      <c r="I11" s="91"/>
      <c r="J11" s="91"/>
      <c r="M11" s="91" t="s">
        <v>115</v>
      </c>
    </row>
    <row r="12" spans="1:33" ht="18.5">
      <c r="A12" s="1"/>
      <c r="B12" s="1"/>
      <c r="C12" s="91"/>
      <c r="D12" s="91" t="s">
        <v>116</v>
      </c>
      <c r="E12" s="91"/>
      <c r="F12" s="91"/>
      <c r="H12" s="25"/>
      <c r="I12" s="91"/>
      <c r="J12" s="91"/>
    </row>
    <row r="13" spans="1:33" ht="18.5">
      <c r="A13" s="1"/>
      <c r="B13" s="1"/>
      <c r="C13" s="91"/>
      <c r="D13" s="25" t="s">
        <v>117</v>
      </c>
      <c r="E13" s="25"/>
      <c r="F13" s="25"/>
      <c r="H13" s="91"/>
      <c r="I13" s="91"/>
      <c r="J13" s="91"/>
    </row>
    <row r="14" spans="1:33" ht="18.5">
      <c r="A14" s="1"/>
      <c r="B14" s="1"/>
      <c r="C14" s="91"/>
      <c r="D14" s="25" t="s">
        <v>118</v>
      </c>
      <c r="E14" s="25"/>
      <c r="F14" s="25"/>
      <c r="H14" s="25"/>
      <c r="I14" s="91"/>
      <c r="J14" s="91"/>
    </row>
    <row r="15" spans="1:33" ht="18.5">
      <c r="A15" s="1"/>
      <c r="B15" s="1"/>
      <c r="C15" s="91"/>
      <c r="D15" s="25"/>
      <c r="E15" s="25" t="s">
        <v>119</v>
      </c>
      <c r="F15" s="25"/>
      <c r="H15" s="25"/>
      <c r="I15" s="91"/>
      <c r="J15" s="91"/>
    </row>
    <row r="16" spans="1:33" ht="18.5">
      <c r="A16" s="1"/>
      <c r="B16" s="1"/>
      <c r="C16" s="91"/>
      <c r="D16" s="91"/>
      <c r="E16" s="25" t="s">
        <v>120</v>
      </c>
      <c r="F16" s="25"/>
      <c r="H16" s="25"/>
      <c r="I16" s="91"/>
      <c r="J16" s="91"/>
    </row>
    <row r="17" spans="1:49" ht="18.5">
      <c r="A17" s="1"/>
      <c r="B17" s="1"/>
      <c r="C17" s="91"/>
      <c r="D17" s="91"/>
      <c r="E17" s="25" t="s">
        <v>121</v>
      </c>
      <c r="F17" s="25"/>
      <c r="H17" s="25"/>
      <c r="I17" s="91"/>
      <c r="J17" s="91"/>
    </row>
    <row r="18" spans="1:49" ht="18.5">
      <c r="A18" s="1"/>
      <c r="B18" s="1"/>
      <c r="C18" s="91"/>
      <c r="D18" s="91"/>
      <c r="E18" s="25" t="s">
        <v>122</v>
      </c>
      <c r="F18" s="25"/>
      <c r="H18" s="25"/>
      <c r="I18" s="91"/>
      <c r="J18" s="91"/>
    </row>
    <row r="19" spans="1:49" ht="18.5">
      <c r="A19" s="1"/>
      <c r="B19" s="25"/>
      <c r="C19" s="91"/>
      <c r="D19" s="91"/>
      <c r="E19" s="91"/>
      <c r="F19" s="91"/>
      <c r="G19" s="91"/>
      <c r="H19" s="25"/>
      <c r="I19" s="91"/>
      <c r="J19" s="91"/>
      <c r="K19" s="91"/>
      <c r="L19" s="91"/>
    </row>
    <row r="20" spans="1:49" ht="18.5">
      <c r="B20" s="91"/>
      <c r="C20" s="91"/>
      <c r="D20" s="91"/>
      <c r="E20" s="91"/>
      <c r="F20" s="91"/>
      <c r="G20" s="91"/>
      <c r="H20" s="91"/>
      <c r="I20" s="91"/>
      <c r="J20" s="91"/>
      <c r="K20" s="91"/>
      <c r="L20" s="91"/>
    </row>
    <row r="21" spans="1:49" ht="18.5">
      <c r="B21" s="91"/>
      <c r="C21" s="91"/>
      <c r="D21" s="91"/>
      <c r="E21" s="91"/>
      <c r="F21" s="91"/>
      <c r="G21" s="91"/>
      <c r="H21" s="91"/>
      <c r="I21" s="91"/>
      <c r="J21" s="91"/>
      <c r="K21" s="91"/>
      <c r="L21" s="91"/>
    </row>
    <row r="22" spans="1:49" ht="26">
      <c r="B22" s="91"/>
      <c r="C22" s="27" t="s">
        <v>123</v>
      </c>
      <c r="D22" s="91"/>
      <c r="E22" s="91"/>
      <c r="F22" s="91"/>
      <c r="G22" s="91"/>
      <c r="H22" s="91"/>
      <c r="I22" s="91" t="s">
        <v>124</v>
      </c>
      <c r="J22" s="91"/>
    </row>
    <row r="23" spans="1:49" ht="18.5">
      <c r="B23" s="91"/>
      <c r="C23" s="91"/>
      <c r="D23" s="91" t="s">
        <v>125</v>
      </c>
      <c r="E23" s="91"/>
      <c r="F23" s="91"/>
      <c r="G23" s="91"/>
      <c r="H23" s="91"/>
      <c r="I23" s="91"/>
      <c r="J23" s="91"/>
    </row>
    <row r="24" spans="1:49" ht="18.5">
      <c r="B24" s="91"/>
      <c r="C24" s="91"/>
      <c r="D24" s="91"/>
      <c r="E24" s="25" t="s">
        <v>126</v>
      </c>
      <c r="F24" s="91"/>
      <c r="G24" s="91"/>
      <c r="H24" s="91"/>
    </row>
    <row r="25" spans="1:49" ht="21">
      <c r="B25" s="91"/>
      <c r="C25" s="91"/>
      <c r="F25" s="91" t="s">
        <v>127</v>
      </c>
      <c r="G25" s="91"/>
      <c r="H25" s="91"/>
      <c r="AB25" s="128" t="s">
        <v>128</v>
      </c>
      <c r="AW25" s="128" t="s">
        <v>129</v>
      </c>
    </row>
    <row r="26" spans="1:49" ht="18.5">
      <c r="B26" s="91"/>
      <c r="C26" s="91"/>
      <c r="E26" s="91"/>
      <c r="F26" s="25" t="s">
        <v>114</v>
      </c>
      <c r="G26" s="91"/>
      <c r="H26" s="91"/>
    </row>
    <row r="27" spans="1:49" ht="18.5">
      <c r="B27" s="91"/>
      <c r="C27" s="91"/>
      <c r="D27" s="91"/>
      <c r="E27" s="91"/>
      <c r="F27" s="91"/>
      <c r="G27" s="91" t="s">
        <v>130</v>
      </c>
      <c r="H27" s="91"/>
    </row>
    <row r="28" spans="1:49" ht="18.5">
      <c r="B28" s="91"/>
      <c r="C28" s="91"/>
      <c r="D28" s="91"/>
      <c r="E28" s="91"/>
      <c r="G28" s="91" t="s">
        <v>131</v>
      </c>
      <c r="H28" s="91"/>
    </row>
    <row r="29" spans="1:49" ht="18.5">
      <c r="B29" s="91"/>
      <c r="D29" s="25"/>
      <c r="E29" s="25"/>
      <c r="F29" s="91"/>
      <c r="G29" s="91" t="s">
        <v>132</v>
      </c>
      <c r="H29" s="91"/>
      <c r="I29" s="91"/>
      <c r="J29" s="91"/>
      <c r="K29" s="91"/>
      <c r="O29" s="220" t="s">
        <v>133</v>
      </c>
    </row>
    <row r="30" spans="1:49" ht="18.5">
      <c r="B30" s="91"/>
      <c r="C30" s="25"/>
      <c r="D30" s="25"/>
      <c r="E30" s="25"/>
      <c r="F30" s="91"/>
      <c r="G30" s="91" t="s">
        <v>134</v>
      </c>
      <c r="H30" s="91"/>
      <c r="I30" s="91"/>
      <c r="J30" s="91"/>
      <c r="K30" s="91"/>
    </row>
    <row r="31" spans="1:49" ht="18.5">
      <c r="B31" s="91"/>
      <c r="C31" s="25"/>
      <c r="D31" s="25"/>
      <c r="E31" s="25"/>
      <c r="F31" s="91"/>
      <c r="G31" s="91" t="s">
        <v>135</v>
      </c>
      <c r="H31" s="91"/>
      <c r="I31" s="91"/>
      <c r="J31" s="91"/>
      <c r="K31" s="91"/>
      <c r="N31" s="25"/>
    </row>
    <row r="32" spans="1:49" ht="18.5">
      <c r="B32" s="91"/>
      <c r="C32" s="25"/>
      <c r="D32" s="91"/>
      <c r="E32" s="91"/>
      <c r="F32" s="91"/>
      <c r="G32" s="91" t="s">
        <v>136</v>
      </c>
      <c r="H32" s="91"/>
      <c r="I32" s="91"/>
      <c r="J32" s="91"/>
      <c r="K32" s="91"/>
    </row>
    <row r="33" spans="2:49" ht="18.5">
      <c r="B33" s="91"/>
      <c r="C33" s="25"/>
      <c r="D33" s="25"/>
      <c r="E33" s="91"/>
      <c r="F33" s="91"/>
      <c r="G33" s="91" t="s">
        <v>137</v>
      </c>
      <c r="H33" s="91"/>
      <c r="I33" s="91"/>
      <c r="J33" s="91"/>
      <c r="K33" s="91"/>
    </row>
    <row r="34" spans="2:49" ht="18.5">
      <c r="B34" s="91"/>
      <c r="C34" s="25"/>
      <c r="D34" s="25"/>
      <c r="E34" s="91"/>
      <c r="F34" s="91"/>
      <c r="G34" s="91" t="s">
        <v>116</v>
      </c>
      <c r="H34" s="91"/>
      <c r="I34" s="91"/>
      <c r="J34" s="91"/>
      <c r="K34" s="91"/>
    </row>
    <row r="35" spans="2:49" ht="18.5">
      <c r="B35" s="91"/>
      <c r="C35" s="25"/>
      <c r="D35" s="25"/>
      <c r="E35" s="91"/>
      <c r="F35" s="91"/>
      <c r="G35" s="91"/>
      <c r="H35" s="91" t="s">
        <v>138</v>
      </c>
      <c r="J35" s="91"/>
      <c r="K35" s="91"/>
    </row>
    <row r="36" spans="2:49" ht="18.5">
      <c r="B36" s="91"/>
      <c r="D36" s="25"/>
      <c r="E36" s="91"/>
      <c r="F36" s="91"/>
      <c r="G36" s="91"/>
      <c r="H36" s="91" t="s">
        <v>139</v>
      </c>
      <c r="I36" s="91"/>
      <c r="J36" s="91"/>
      <c r="K36" s="91"/>
    </row>
    <row r="37" spans="2:49" ht="18.5">
      <c r="B37" s="91"/>
      <c r="C37" s="25"/>
      <c r="D37" s="25"/>
      <c r="E37" s="91"/>
      <c r="F37" s="91"/>
      <c r="G37" s="91"/>
      <c r="H37" s="91"/>
      <c r="I37" s="91"/>
      <c r="J37" s="91"/>
      <c r="K37" s="91"/>
    </row>
    <row r="38" spans="2:49" ht="18.5">
      <c r="B38" s="91"/>
      <c r="D38" s="25"/>
      <c r="E38" s="91"/>
      <c r="F38" s="91"/>
      <c r="G38" s="217" t="s">
        <v>140</v>
      </c>
      <c r="H38" s="91"/>
      <c r="I38" s="91"/>
      <c r="J38" s="91"/>
      <c r="K38" s="91"/>
      <c r="N38" s="218" t="s">
        <v>141</v>
      </c>
    </row>
    <row r="39" spans="2:49" ht="18.5">
      <c r="B39" s="91"/>
      <c r="D39" s="91"/>
      <c r="E39" s="91"/>
      <c r="F39" s="91"/>
      <c r="G39" s="91"/>
      <c r="H39" s="30" t="s">
        <v>142</v>
      </c>
      <c r="I39" s="30"/>
      <c r="J39" s="30"/>
      <c r="K39" s="30"/>
      <c r="L39" s="187"/>
      <c r="M39" s="187"/>
      <c r="N39" s="187"/>
      <c r="O39" s="187"/>
    </row>
    <row r="40" spans="2:49" ht="18.5">
      <c r="B40" s="91"/>
      <c r="D40" s="91"/>
      <c r="E40" s="91"/>
      <c r="F40" s="91"/>
      <c r="G40" s="91"/>
      <c r="H40" s="91" t="s">
        <v>143</v>
      </c>
      <c r="I40" s="91"/>
      <c r="J40" s="91"/>
      <c r="K40" s="91"/>
    </row>
    <row r="41" spans="2:49" ht="18.5">
      <c r="B41" s="91"/>
      <c r="D41" s="91"/>
      <c r="E41" s="91"/>
      <c r="F41" s="91"/>
      <c r="G41" s="91"/>
      <c r="H41" s="91" t="s">
        <v>144</v>
      </c>
      <c r="I41" s="91"/>
      <c r="J41" s="91"/>
      <c r="K41" s="91"/>
    </row>
    <row r="42" spans="2:49" ht="18.5">
      <c r="B42" s="91"/>
      <c r="D42" s="91"/>
      <c r="E42" s="91"/>
      <c r="F42" s="91"/>
      <c r="G42" s="91"/>
      <c r="H42" s="91" t="s">
        <v>145</v>
      </c>
      <c r="I42" s="91"/>
      <c r="J42" s="91"/>
      <c r="K42" s="91"/>
    </row>
    <row r="43" spans="2:49" ht="18.5">
      <c r="B43" s="91"/>
      <c r="D43" s="91"/>
      <c r="E43" s="91"/>
      <c r="F43" s="91"/>
      <c r="G43" s="91"/>
      <c r="H43" s="91" t="s">
        <v>146</v>
      </c>
      <c r="I43" s="91"/>
      <c r="J43" s="91"/>
      <c r="K43" s="91"/>
    </row>
    <row r="44" spans="2:49" ht="18.5">
      <c r="B44" s="91"/>
      <c r="C44" s="91"/>
      <c r="D44" s="91"/>
      <c r="E44" s="91"/>
      <c r="F44" s="91"/>
      <c r="G44" s="91"/>
      <c r="H44" s="91" t="s">
        <v>147</v>
      </c>
      <c r="I44" s="91"/>
      <c r="J44" s="91"/>
      <c r="K44" s="91"/>
    </row>
    <row r="45" spans="2:49" ht="18.5">
      <c r="E45" s="91"/>
      <c r="F45" s="91"/>
      <c r="G45" s="91"/>
      <c r="H45" s="91"/>
      <c r="I45" s="91"/>
      <c r="J45" s="91"/>
      <c r="K45" s="91"/>
    </row>
    <row r="46" spans="2:49" ht="21">
      <c r="E46" s="91"/>
      <c r="F46" s="91"/>
      <c r="G46" s="91" t="s">
        <v>116</v>
      </c>
      <c r="H46" s="91"/>
      <c r="I46" s="91"/>
      <c r="J46" s="91"/>
      <c r="K46" s="91"/>
      <c r="Q46" s="128" t="s">
        <v>148</v>
      </c>
      <c r="AC46" s="128" t="s">
        <v>149</v>
      </c>
      <c r="AW46" s="128" t="s">
        <v>150</v>
      </c>
    </row>
    <row r="47" spans="2:49" ht="18.5">
      <c r="E47" s="91"/>
      <c r="F47" s="91"/>
      <c r="G47" s="91"/>
      <c r="H47" s="91" t="s">
        <v>138</v>
      </c>
      <c r="J47" s="91"/>
      <c r="K47" s="91"/>
    </row>
    <row r="48" spans="2:49" ht="18.5">
      <c r="F48" s="91"/>
      <c r="G48" s="91"/>
      <c r="H48" s="91" t="s">
        <v>139</v>
      </c>
      <c r="I48" s="91"/>
      <c r="J48" s="91"/>
      <c r="K48" s="91"/>
    </row>
    <row r="49" spans="1:23" ht="18.5">
      <c r="F49" s="91" t="s">
        <v>151</v>
      </c>
      <c r="G49" s="91"/>
      <c r="H49" s="91"/>
      <c r="I49" s="91"/>
      <c r="J49" s="91"/>
      <c r="K49" s="91"/>
    </row>
    <row r="50" spans="1:23" ht="18.5">
      <c r="F50" s="91" t="s">
        <v>152</v>
      </c>
      <c r="G50" s="91"/>
      <c r="H50" s="91"/>
      <c r="I50" s="91"/>
      <c r="J50" s="91"/>
      <c r="K50" s="91"/>
    </row>
    <row r="51" spans="1:23" ht="18.5">
      <c r="E51" s="25" t="s">
        <v>153</v>
      </c>
      <c r="F51" s="91"/>
      <c r="G51" s="91"/>
      <c r="H51" s="91"/>
      <c r="I51" s="91"/>
      <c r="J51" s="91"/>
      <c r="K51" s="91"/>
    </row>
    <row r="52" spans="1:23" ht="18.5">
      <c r="D52" s="91" t="s">
        <v>154</v>
      </c>
      <c r="F52" s="91"/>
      <c r="G52" s="91"/>
      <c r="H52" s="91"/>
      <c r="I52" s="91"/>
      <c r="J52" s="91"/>
      <c r="K52" s="91"/>
    </row>
    <row r="56" spans="1:23" ht="18.5">
      <c r="A56" s="91"/>
      <c r="B56" s="91"/>
      <c r="C56" s="91"/>
      <c r="E56" s="91"/>
      <c r="F56" s="91"/>
      <c r="G56" s="91"/>
      <c r="H56" s="91"/>
      <c r="I56" s="91"/>
      <c r="J56" s="91"/>
      <c r="K56" s="91"/>
      <c r="L56" s="91"/>
      <c r="M56" s="91"/>
      <c r="N56" s="91"/>
      <c r="O56" s="91"/>
    </row>
    <row r="57" spans="1:23" ht="21">
      <c r="A57" s="91"/>
      <c r="B57" s="91"/>
      <c r="C57" s="128" t="s">
        <v>155</v>
      </c>
      <c r="D57" s="91"/>
      <c r="E57" s="91"/>
      <c r="F57" s="91"/>
      <c r="G57" s="91"/>
      <c r="H57" s="91"/>
      <c r="I57" s="91"/>
      <c r="J57" s="91"/>
      <c r="K57" s="91"/>
      <c r="L57" s="91"/>
      <c r="M57" s="91"/>
      <c r="N57" s="91"/>
      <c r="O57" s="91"/>
    </row>
    <row r="58" spans="1:23" ht="18.5">
      <c r="A58" s="91"/>
      <c r="B58" s="91"/>
      <c r="D58" s="91"/>
      <c r="E58" s="91"/>
      <c r="F58" s="91"/>
      <c r="G58" s="91"/>
      <c r="H58" s="91"/>
      <c r="I58" s="91"/>
      <c r="J58" s="91"/>
      <c r="K58" s="91"/>
      <c r="L58" s="91"/>
      <c r="M58" s="91"/>
      <c r="N58" s="91"/>
      <c r="O58" s="91"/>
    </row>
    <row r="59" spans="1:23" ht="21">
      <c r="A59" s="91"/>
      <c r="B59" s="91"/>
      <c r="C59" s="91"/>
      <c r="D59" s="91"/>
      <c r="E59" s="91"/>
      <c r="F59" s="91"/>
      <c r="G59" s="91"/>
      <c r="H59" s="91"/>
      <c r="I59" s="91"/>
      <c r="J59" s="91"/>
      <c r="K59" s="91"/>
      <c r="L59" s="91"/>
      <c r="M59" s="91"/>
      <c r="N59" s="91"/>
      <c r="O59" s="91"/>
      <c r="W59" s="128" t="s">
        <v>156</v>
      </c>
    </row>
    <row r="60" spans="1:23" ht="18.5">
      <c r="A60" s="91"/>
      <c r="B60" s="91"/>
      <c r="C60" s="25"/>
      <c r="D60" s="91"/>
      <c r="E60" s="91"/>
      <c r="F60" s="91"/>
      <c r="G60" s="91"/>
      <c r="H60" s="91"/>
      <c r="I60" s="91"/>
      <c r="J60" s="91"/>
      <c r="K60" s="91"/>
      <c r="L60" s="91"/>
      <c r="M60" s="91"/>
      <c r="N60" s="91"/>
      <c r="O60" s="91"/>
    </row>
    <row r="61" spans="1:23" ht="18.5">
      <c r="A61" s="91"/>
      <c r="B61" s="91"/>
      <c r="D61" s="91"/>
      <c r="E61" s="91"/>
      <c r="F61" s="91"/>
      <c r="G61" s="91"/>
      <c r="H61" s="91"/>
      <c r="I61" s="91"/>
      <c r="J61" s="91"/>
      <c r="K61" s="91"/>
      <c r="L61" s="91"/>
      <c r="M61" s="91"/>
      <c r="N61" s="91"/>
      <c r="O61" s="91"/>
    </row>
    <row r="62" spans="1:23" ht="18.5">
      <c r="A62" s="91"/>
      <c r="B62" s="91"/>
      <c r="D62" s="91"/>
      <c r="E62" s="91"/>
      <c r="F62" s="91"/>
      <c r="G62" s="91"/>
      <c r="H62" s="91"/>
      <c r="I62" s="91"/>
      <c r="J62" s="91"/>
      <c r="K62" s="91"/>
      <c r="L62" s="91"/>
      <c r="M62" s="91"/>
      <c r="N62" s="91"/>
      <c r="O62" s="91"/>
    </row>
    <row r="63" spans="1:23" ht="18.5">
      <c r="A63" s="91"/>
      <c r="B63" s="91"/>
      <c r="C63" s="91"/>
      <c r="D63" s="91"/>
      <c r="F63" s="91"/>
      <c r="G63" s="91"/>
      <c r="H63" s="91"/>
      <c r="I63" s="91"/>
      <c r="J63" s="91"/>
      <c r="K63" s="91"/>
      <c r="L63" s="91"/>
      <c r="M63" s="91"/>
      <c r="N63" s="91"/>
      <c r="O63" s="91"/>
    </row>
    <row r="64" spans="1:23" ht="18.5">
      <c r="A64" s="91"/>
      <c r="C64" s="91"/>
      <c r="D64" s="91"/>
      <c r="F64" s="91"/>
      <c r="G64" s="91"/>
      <c r="H64" s="91"/>
      <c r="I64" s="91"/>
      <c r="J64" s="91"/>
      <c r="K64" s="91"/>
      <c r="L64" s="91"/>
      <c r="M64" s="91"/>
      <c r="N64" s="91"/>
      <c r="O64" s="91"/>
    </row>
    <row r="65" spans="1:15" ht="18.5">
      <c r="A65" s="91"/>
      <c r="C65" s="91"/>
      <c r="D65" s="91"/>
      <c r="F65" s="91"/>
      <c r="G65" s="91"/>
      <c r="H65" s="91"/>
      <c r="I65" s="91"/>
      <c r="J65" s="91"/>
      <c r="K65" s="91"/>
      <c r="L65" s="91"/>
      <c r="M65" s="91"/>
      <c r="N65" s="91"/>
      <c r="O65" s="91"/>
    </row>
    <row r="66" spans="1:15" ht="18.5">
      <c r="A66" s="91"/>
      <c r="B66" s="91"/>
      <c r="C66" s="91"/>
      <c r="D66" s="91"/>
      <c r="E66" s="91"/>
      <c r="F66" s="91"/>
      <c r="G66" s="91"/>
      <c r="H66" s="91"/>
      <c r="I66" s="91"/>
      <c r="J66" s="91"/>
      <c r="K66" s="91"/>
      <c r="L66" s="91"/>
      <c r="M66" s="91"/>
      <c r="N66" s="91"/>
      <c r="O66" s="91"/>
    </row>
    <row r="67" spans="1:15" ht="18.5">
      <c r="A67" s="91"/>
      <c r="B67" s="91"/>
      <c r="C67" s="91"/>
      <c r="D67" s="91"/>
      <c r="E67" s="91"/>
      <c r="F67" s="91"/>
      <c r="G67" s="91"/>
      <c r="H67" s="91"/>
      <c r="I67" s="91"/>
      <c r="J67" s="91"/>
      <c r="K67" s="91"/>
      <c r="L67" s="91"/>
      <c r="M67" s="91"/>
      <c r="N67" s="91"/>
      <c r="O67" s="91"/>
    </row>
    <row r="68" spans="1:15" ht="18.5">
      <c r="A68" s="91"/>
      <c r="B68" s="91"/>
      <c r="C68" s="91"/>
      <c r="D68" s="91"/>
      <c r="E68" s="91"/>
      <c r="F68" s="91"/>
      <c r="G68" s="91"/>
      <c r="H68" s="91"/>
      <c r="I68" s="91"/>
      <c r="J68" s="91"/>
      <c r="K68" s="91"/>
      <c r="L68" s="91"/>
      <c r="M68" s="91"/>
      <c r="N68" s="91"/>
      <c r="O68" s="91"/>
    </row>
    <row r="69" spans="1:15" ht="18.5">
      <c r="A69" s="91"/>
      <c r="B69" s="91"/>
      <c r="C69" s="91"/>
      <c r="D69" s="91"/>
      <c r="E69" s="91"/>
      <c r="F69" s="91"/>
      <c r="G69" s="91"/>
      <c r="H69" s="91"/>
      <c r="I69" s="91"/>
      <c r="J69" s="91"/>
      <c r="K69" s="91"/>
      <c r="L69" s="91"/>
      <c r="M69" s="91"/>
      <c r="N69" s="91"/>
      <c r="O69" s="91"/>
    </row>
    <row r="70" spans="1:15" ht="18.5">
      <c r="A70" s="91"/>
      <c r="B70" s="91"/>
      <c r="C70" s="91"/>
      <c r="D70" s="91"/>
      <c r="E70" s="91"/>
      <c r="F70" s="91"/>
      <c r="G70" s="91"/>
      <c r="H70" s="91"/>
      <c r="I70" s="91"/>
      <c r="J70" s="91"/>
      <c r="K70" s="91"/>
      <c r="L70" s="91"/>
      <c r="M70" s="91"/>
      <c r="N70" s="91"/>
      <c r="O70" s="91"/>
    </row>
    <row r="71" spans="1:15" ht="18.5">
      <c r="A71" s="91"/>
      <c r="B71" s="91"/>
      <c r="C71" s="91"/>
      <c r="D71" s="91"/>
      <c r="E71" s="91"/>
      <c r="F71" s="91"/>
      <c r="G71" s="91"/>
      <c r="H71" s="91"/>
      <c r="I71" s="91"/>
      <c r="J71" s="91"/>
      <c r="K71" s="91"/>
      <c r="L71" s="91"/>
      <c r="M71" s="91"/>
      <c r="N71" s="91"/>
      <c r="O71" s="91"/>
    </row>
    <row r="72" spans="1:15" ht="18.5">
      <c r="A72" s="91"/>
      <c r="B72" s="91"/>
      <c r="C72" s="91"/>
      <c r="D72" s="91"/>
      <c r="E72" s="91"/>
      <c r="F72" s="91"/>
      <c r="G72" s="91"/>
      <c r="H72" s="91"/>
      <c r="I72" s="91"/>
      <c r="J72" s="91"/>
      <c r="K72" s="91"/>
      <c r="L72" s="91"/>
      <c r="M72" s="91"/>
      <c r="N72" s="91"/>
      <c r="O72" s="91"/>
    </row>
    <row r="73" spans="1:15" ht="18.5">
      <c r="A73" s="91"/>
      <c r="B73" s="91"/>
      <c r="C73" s="91"/>
      <c r="D73" s="91"/>
      <c r="E73" s="91"/>
      <c r="F73" s="91"/>
      <c r="G73" s="91"/>
      <c r="H73" s="91"/>
      <c r="I73" s="91"/>
      <c r="J73" s="91"/>
      <c r="K73" s="91"/>
      <c r="L73" s="91"/>
      <c r="M73" s="91"/>
      <c r="N73" s="91"/>
      <c r="O73" s="91"/>
    </row>
    <row r="74" spans="1:15" ht="18.5">
      <c r="A74" s="91"/>
      <c r="B74" s="91"/>
      <c r="C74" s="91"/>
      <c r="D74" s="91"/>
      <c r="E74" s="91"/>
      <c r="F74" s="91"/>
      <c r="G74" s="91"/>
      <c r="H74" s="91"/>
      <c r="I74" s="91"/>
      <c r="J74" s="91"/>
      <c r="K74" s="91"/>
      <c r="L74" s="91"/>
      <c r="M74" s="91"/>
      <c r="N74" s="91"/>
      <c r="O74" s="91"/>
    </row>
    <row r="75" spans="1:15" ht="18.5">
      <c r="A75" s="91"/>
      <c r="B75" s="91"/>
      <c r="C75" s="91"/>
      <c r="D75" s="91"/>
      <c r="E75" s="91"/>
      <c r="F75" s="91"/>
      <c r="G75" s="91"/>
      <c r="H75" s="91"/>
      <c r="I75" s="91"/>
      <c r="J75" s="91"/>
      <c r="K75" s="91"/>
      <c r="L75" s="91"/>
      <c r="M75" s="91"/>
      <c r="N75" s="91"/>
      <c r="O75" s="91"/>
    </row>
    <row r="76" spans="1:15" ht="18.5">
      <c r="A76" s="91"/>
      <c r="B76" s="91"/>
      <c r="C76" s="91"/>
      <c r="D76" s="91"/>
      <c r="E76" s="91"/>
      <c r="F76" s="91"/>
      <c r="G76" s="91"/>
      <c r="H76" s="91"/>
      <c r="I76" s="91"/>
      <c r="J76" s="91"/>
      <c r="K76" s="91"/>
      <c r="L76" s="91"/>
      <c r="M76" s="91"/>
      <c r="N76" s="91"/>
      <c r="O76" s="91"/>
    </row>
    <row r="77" spans="1:15" ht="18.5">
      <c r="A77" s="91"/>
      <c r="B77" s="91"/>
      <c r="D77" s="91"/>
      <c r="E77" s="91"/>
      <c r="F77" s="91"/>
      <c r="G77" s="91"/>
      <c r="H77" s="91"/>
      <c r="I77" s="91"/>
      <c r="J77" s="91"/>
      <c r="K77" s="91"/>
      <c r="L77" s="91"/>
      <c r="M77" s="91"/>
      <c r="N77" s="91"/>
      <c r="O77" s="91"/>
    </row>
    <row r="78" spans="1:15" ht="18.5">
      <c r="A78" s="91"/>
      <c r="B78" s="91"/>
      <c r="D78" s="91"/>
      <c r="E78" s="91"/>
      <c r="F78" s="91"/>
      <c r="G78" s="91"/>
      <c r="H78" s="91"/>
      <c r="I78" s="91"/>
      <c r="J78" s="91"/>
      <c r="K78" s="91"/>
      <c r="L78" s="91"/>
      <c r="M78" s="91"/>
      <c r="N78" s="91"/>
      <c r="O78" s="91"/>
    </row>
    <row r="79" spans="1:15" ht="18.5">
      <c r="A79" s="91"/>
      <c r="B79" s="91"/>
      <c r="C79" s="91"/>
      <c r="D79" s="91"/>
      <c r="E79" s="91"/>
      <c r="F79" s="91"/>
      <c r="G79" s="91"/>
      <c r="H79" s="91"/>
      <c r="I79" s="91"/>
      <c r="J79" s="91"/>
      <c r="K79" s="91"/>
      <c r="L79" s="91"/>
      <c r="M79" s="91"/>
      <c r="N79" s="91"/>
      <c r="O79" s="91"/>
    </row>
    <row r="80" spans="1:15" ht="18.5">
      <c r="A80" s="91"/>
      <c r="B80" s="91"/>
      <c r="C80" s="91"/>
      <c r="D80" s="91"/>
      <c r="E80" s="91"/>
      <c r="F80" s="91"/>
      <c r="G80" s="91"/>
      <c r="H80" s="91"/>
      <c r="I80" s="91"/>
      <c r="J80" s="91"/>
      <c r="K80" s="91"/>
      <c r="L80" s="91"/>
      <c r="M80" s="91"/>
      <c r="N80" s="91"/>
      <c r="O80" s="91"/>
    </row>
    <row r="81" spans="1:15" ht="18.5">
      <c r="A81" s="91"/>
      <c r="B81" s="91"/>
      <c r="C81" s="91"/>
      <c r="D81" s="91"/>
      <c r="E81" s="91"/>
      <c r="F81" s="91"/>
      <c r="G81" s="91"/>
      <c r="H81" s="91"/>
      <c r="I81" s="91"/>
      <c r="J81" s="91"/>
      <c r="K81" s="91"/>
      <c r="L81" s="91"/>
      <c r="M81" s="91"/>
      <c r="N81" s="91"/>
      <c r="O81" s="91"/>
    </row>
    <row r="82" spans="1:15" ht="18.5">
      <c r="A82" s="91"/>
      <c r="B82" s="91"/>
      <c r="C82" s="91"/>
      <c r="D82" s="91"/>
      <c r="E82" s="91"/>
      <c r="F82" s="91"/>
      <c r="G82" s="91"/>
      <c r="H82" s="91"/>
      <c r="I82" s="91"/>
      <c r="J82" s="91"/>
      <c r="K82" s="91"/>
      <c r="L82" s="91"/>
      <c r="M82" s="91"/>
      <c r="N82" s="91"/>
      <c r="O82" s="91"/>
    </row>
    <row r="83" spans="1:15" ht="18.5">
      <c r="A83" s="91"/>
      <c r="B83" s="91"/>
      <c r="C83" s="91"/>
      <c r="D83" s="91"/>
      <c r="E83" s="91"/>
      <c r="F83" s="91"/>
      <c r="G83" s="91"/>
      <c r="H83" s="91"/>
      <c r="I83" s="91"/>
      <c r="J83" s="91"/>
      <c r="K83" s="91"/>
      <c r="L83" s="91"/>
      <c r="M83" s="91"/>
      <c r="N83" s="91"/>
      <c r="O83" s="91"/>
    </row>
    <row r="84" spans="1:15" ht="18.5">
      <c r="A84" s="91"/>
      <c r="B84" s="91"/>
      <c r="C84" s="91"/>
      <c r="D84" s="91"/>
      <c r="E84" s="91"/>
      <c r="F84" s="91"/>
      <c r="G84" s="91"/>
      <c r="H84" s="91"/>
      <c r="I84" s="91"/>
      <c r="J84" s="91"/>
      <c r="K84" s="91"/>
      <c r="L84" s="91"/>
      <c r="M84" s="91"/>
      <c r="N84" s="91"/>
      <c r="O84" s="91"/>
    </row>
    <row r="85" spans="1:15" ht="18.5">
      <c r="A85" s="91"/>
      <c r="B85" s="91"/>
      <c r="C85" s="91"/>
      <c r="D85" s="91"/>
      <c r="E85" s="91"/>
      <c r="F85" s="91"/>
      <c r="G85" s="91"/>
      <c r="H85" s="91"/>
      <c r="I85" s="91"/>
      <c r="J85" s="91"/>
      <c r="K85" s="91"/>
      <c r="L85" s="91"/>
      <c r="M85" s="91"/>
      <c r="N85" s="91"/>
      <c r="O85" s="91"/>
    </row>
    <row r="86" spans="1:15" ht="21">
      <c r="A86" s="91"/>
      <c r="B86" s="91"/>
      <c r="C86" s="128" t="s">
        <v>157</v>
      </c>
      <c r="D86" s="91"/>
      <c r="E86" s="91"/>
      <c r="F86" s="91"/>
      <c r="G86" s="91"/>
      <c r="H86" s="91"/>
      <c r="I86" s="91"/>
      <c r="J86" s="91"/>
      <c r="K86" s="91"/>
      <c r="L86" s="91"/>
      <c r="M86" s="91"/>
      <c r="N86" s="91"/>
      <c r="O86" s="91"/>
    </row>
    <row r="87" spans="1:15" ht="18.5">
      <c r="A87" s="91"/>
      <c r="B87" s="91"/>
      <c r="C87" s="91"/>
      <c r="D87" s="91"/>
      <c r="E87" s="91"/>
      <c r="F87" s="91"/>
      <c r="G87" s="91"/>
      <c r="H87" s="91"/>
      <c r="I87" s="91"/>
      <c r="J87" s="91"/>
      <c r="K87" s="91"/>
      <c r="L87" s="91"/>
      <c r="M87" s="91"/>
      <c r="N87" s="91"/>
      <c r="O87" s="91"/>
    </row>
    <row r="88" spans="1:15" ht="18.5">
      <c r="A88" s="91"/>
      <c r="B88" s="91"/>
      <c r="C88" s="91"/>
      <c r="D88" s="91"/>
      <c r="E88" s="91"/>
      <c r="F88" s="91"/>
      <c r="G88" s="91"/>
      <c r="H88" s="91"/>
      <c r="I88" s="91"/>
      <c r="J88" s="91"/>
      <c r="K88" s="91"/>
      <c r="L88" s="91"/>
      <c r="M88" s="91"/>
      <c r="N88" s="91"/>
      <c r="O88" s="91"/>
    </row>
    <row r="89" spans="1:15" ht="18.5">
      <c r="A89" s="91"/>
      <c r="B89" s="91"/>
      <c r="C89" s="91"/>
      <c r="D89" s="91"/>
      <c r="E89" s="91"/>
      <c r="F89" s="91"/>
      <c r="G89" s="91"/>
      <c r="H89" s="91"/>
      <c r="I89" s="91"/>
      <c r="J89" s="91"/>
      <c r="K89" s="91"/>
      <c r="L89" s="91"/>
      <c r="M89" s="91"/>
      <c r="N89" s="91"/>
      <c r="O89" s="91"/>
    </row>
    <row r="90" spans="1:15" ht="18.5">
      <c r="A90" s="91"/>
      <c r="B90" s="91"/>
      <c r="C90" s="91"/>
      <c r="D90" s="91"/>
      <c r="E90" s="91"/>
      <c r="F90" s="91"/>
      <c r="G90" s="91"/>
      <c r="H90" s="91"/>
      <c r="I90" s="91"/>
      <c r="J90" s="91"/>
      <c r="K90" s="91"/>
      <c r="L90" s="91"/>
      <c r="M90" s="91"/>
      <c r="N90" s="91"/>
      <c r="O90" s="91"/>
    </row>
    <row r="91" spans="1:15" ht="18.5">
      <c r="A91" s="91"/>
      <c r="B91" s="91"/>
      <c r="C91" s="91"/>
      <c r="D91" s="91"/>
      <c r="E91" s="91"/>
      <c r="F91" s="91"/>
      <c r="G91" s="91"/>
      <c r="H91" s="91"/>
      <c r="I91" s="91"/>
      <c r="J91" s="91"/>
      <c r="K91" s="91"/>
      <c r="L91" s="91"/>
      <c r="M91" s="91"/>
      <c r="N91" s="91"/>
      <c r="O91" s="91"/>
    </row>
    <row r="92" spans="1:15" ht="18.5">
      <c r="A92" s="91"/>
      <c r="B92" s="91"/>
      <c r="C92" s="91"/>
      <c r="D92" s="91"/>
      <c r="E92" s="91"/>
      <c r="F92" s="91"/>
      <c r="G92" s="91"/>
      <c r="H92" s="91"/>
      <c r="I92" s="91"/>
      <c r="J92" s="91"/>
      <c r="K92" s="91"/>
      <c r="L92" s="91"/>
      <c r="M92" s="91"/>
      <c r="N92" s="91"/>
      <c r="O92" s="91"/>
    </row>
    <row r="115" spans="3:43" ht="18.5">
      <c r="G115" s="91" t="s">
        <v>158</v>
      </c>
    </row>
    <row r="116" spans="3:43" ht="18.5">
      <c r="G116" s="91" t="s">
        <v>159</v>
      </c>
    </row>
    <row r="117" spans="3:43" ht="18.5">
      <c r="G117" s="91"/>
      <c r="I117" s="91" t="s">
        <v>160</v>
      </c>
    </row>
    <row r="118" spans="3:43" ht="18.5">
      <c r="I118" s="91" t="s">
        <v>161</v>
      </c>
    </row>
    <row r="119" spans="3:43" ht="18.5">
      <c r="G119" s="91" t="s">
        <v>162</v>
      </c>
    </row>
    <row r="121" spans="3:43" ht="21" customHeight="1">
      <c r="C121" s="128" t="s">
        <v>163</v>
      </c>
    </row>
    <row r="122" spans="3:43" ht="21" customHeight="1">
      <c r="O122" s="153"/>
      <c r="P122" s="153" t="s">
        <v>164</v>
      </c>
      <c r="Q122" s="157"/>
      <c r="R122" s="157"/>
      <c r="S122" s="30" t="s">
        <v>165</v>
      </c>
      <c r="Z122" s="158">
        <v>0.34</v>
      </c>
      <c r="AA122" s="159"/>
      <c r="AC122" s="30" t="s">
        <v>166</v>
      </c>
    </row>
    <row r="123" spans="3:43" ht="21" customHeight="1">
      <c r="P123" s="157"/>
      <c r="Q123" s="157"/>
      <c r="AP123" s="158">
        <v>0.03</v>
      </c>
      <c r="AQ123" s="159"/>
    </row>
    <row r="124" spans="3:43">
      <c r="P124" s="151"/>
    </row>
    <row r="125" spans="3:43">
      <c r="P125" s="151"/>
    </row>
    <row r="126" spans="3:43">
      <c r="P126" s="151"/>
    </row>
    <row r="127" spans="3:43">
      <c r="P127" s="151"/>
    </row>
    <row r="128" spans="3:43" ht="18.5">
      <c r="P128" s="151"/>
      <c r="AO128" s="30" t="s">
        <v>167</v>
      </c>
    </row>
    <row r="129" spans="4:58">
      <c r="P129" s="151"/>
    </row>
    <row r="130" spans="4:58">
      <c r="P130" s="151"/>
    </row>
    <row r="131" spans="4:58">
      <c r="P131" s="151"/>
    </row>
    <row r="132" spans="4:58" ht="21">
      <c r="L132" s="127"/>
      <c r="M132" s="158">
        <v>1</v>
      </c>
      <c r="N132" s="159"/>
      <c r="P132" s="151"/>
      <c r="U132" s="157"/>
    </row>
    <row r="133" spans="4:58">
      <c r="P133" s="151"/>
      <c r="T133" s="157"/>
    </row>
    <row r="134" spans="4:58">
      <c r="P134" s="151"/>
      <c r="S134" s="157"/>
    </row>
    <row r="135" spans="4:58" ht="18.5">
      <c r="D135" s="30" t="s">
        <v>168</v>
      </c>
      <c r="E135" s="30"/>
      <c r="F135" s="30"/>
      <c r="G135" s="30"/>
      <c r="H135" s="30"/>
      <c r="I135" s="30"/>
      <c r="J135" s="30"/>
      <c r="K135" s="30"/>
      <c r="L135" s="30"/>
      <c r="M135" s="30"/>
      <c r="N135" s="30"/>
      <c r="O135" s="30"/>
      <c r="P135" s="152"/>
      <c r="Q135" s="30"/>
      <c r="R135" s="156"/>
      <c r="S135" s="30"/>
      <c r="T135" s="30"/>
      <c r="U135" s="30"/>
      <c r="V135" s="30"/>
      <c r="W135" s="30"/>
      <c r="X135" s="30"/>
      <c r="Y135" s="30"/>
      <c r="Z135" s="30"/>
      <c r="AA135" s="30"/>
      <c r="AB135" s="30" t="s">
        <v>169</v>
      </c>
      <c r="AC135" s="30"/>
      <c r="AD135" s="30"/>
      <c r="AE135" s="30"/>
      <c r="AF135" s="30"/>
      <c r="AG135" s="30"/>
      <c r="AH135" s="30"/>
      <c r="AI135" s="30"/>
      <c r="AJ135" s="30"/>
      <c r="AK135" s="30"/>
      <c r="AL135" s="30"/>
      <c r="AM135" s="158">
        <v>0.05</v>
      </c>
      <c r="AN135" s="159"/>
      <c r="BB135" s="77" t="s">
        <v>170</v>
      </c>
    </row>
    <row r="136" spans="4:58" ht="18.5">
      <c r="D136" s="30"/>
      <c r="E136" s="30" t="s">
        <v>171</v>
      </c>
      <c r="F136" s="30"/>
      <c r="G136" s="30"/>
      <c r="H136" s="30"/>
      <c r="I136" s="30"/>
      <c r="J136" s="30"/>
      <c r="K136" s="30"/>
      <c r="L136" s="30"/>
      <c r="M136" s="30"/>
      <c r="N136" s="30"/>
      <c r="O136" s="30"/>
      <c r="P136" s="152"/>
      <c r="Q136" s="155"/>
      <c r="R136" s="154"/>
      <c r="S136" s="154"/>
      <c r="T136" s="154"/>
      <c r="U136" s="154"/>
      <c r="V136" s="154"/>
      <c r="W136" s="154"/>
      <c r="X136" s="154"/>
      <c r="Y136" s="30"/>
      <c r="Z136" s="30"/>
      <c r="AA136" s="30"/>
      <c r="AB136" s="30"/>
      <c r="AC136" s="30"/>
      <c r="AD136" s="30"/>
      <c r="AE136" s="30"/>
      <c r="AF136" s="30"/>
      <c r="AG136" s="30"/>
      <c r="AH136" s="30"/>
      <c r="AI136" s="30"/>
      <c r="AJ136" s="30"/>
      <c r="AK136" s="30"/>
      <c r="AL136" s="30"/>
      <c r="AM136" s="30"/>
    </row>
    <row r="137" spans="4:58" ht="18.5">
      <c r="D137" s="30"/>
      <c r="E137" s="30"/>
      <c r="F137" s="30" t="s">
        <v>172</v>
      </c>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4:58" ht="18.5">
      <c r="D138" s="30"/>
      <c r="E138" s="30"/>
      <c r="F138" s="30" t="s">
        <v>173</v>
      </c>
      <c r="G138" s="30"/>
      <c r="H138" s="30"/>
      <c r="I138" s="30"/>
      <c r="J138" s="30"/>
      <c r="K138" s="30"/>
      <c r="L138" s="30"/>
      <c r="M138" s="30"/>
      <c r="N138" s="30"/>
      <c r="O138" s="30"/>
      <c r="P138" s="30"/>
      <c r="Q138" s="30"/>
      <c r="R138" s="30"/>
      <c r="S138" s="30" t="s">
        <v>174</v>
      </c>
      <c r="T138" s="30"/>
      <c r="U138" s="30"/>
      <c r="V138" s="30"/>
      <c r="W138" s="30"/>
      <c r="X138" s="30"/>
      <c r="Y138" s="30"/>
      <c r="Z138" s="30"/>
      <c r="AA138" s="30"/>
      <c r="AB138" s="30"/>
      <c r="AC138" s="30"/>
      <c r="AD138" s="30"/>
      <c r="AE138" s="30"/>
      <c r="AF138" s="30"/>
      <c r="AG138" s="30"/>
      <c r="AH138" s="30"/>
      <c r="AI138" s="30"/>
      <c r="AJ138" s="30"/>
      <c r="AK138" s="30"/>
      <c r="AL138" s="30"/>
      <c r="AM138" s="30"/>
    </row>
    <row r="139" spans="4:58" ht="18.5">
      <c r="D139" s="30"/>
      <c r="L139" s="30"/>
      <c r="M139" s="30"/>
      <c r="N139" s="30"/>
      <c r="O139" s="30"/>
      <c r="P139" s="30"/>
      <c r="Q139" s="30"/>
      <c r="R139" s="30"/>
      <c r="S139" s="30"/>
      <c r="T139" s="30"/>
      <c r="U139" s="30" t="s">
        <v>175</v>
      </c>
      <c r="V139" s="30"/>
      <c r="W139" s="30"/>
      <c r="X139" s="30"/>
      <c r="Y139" s="30"/>
      <c r="Z139" s="30"/>
      <c r="AA139" s="30"/>
      <c r="AB139" s="30"/>
      <c r="AC139" s="30"/>
      <c r="AD139" s="30"/>
      <c r="AE139" s="30"/>
      <c r="AF139" s="30"/>
      <c r="AG139" s="30"/>
      <c r="AH139" s="30"/>
      <c r="AI139" s="30"/>
      <c r="AJ139" s="30"/>
      <c r="AK139" s="30"/>
      <c r="AL139" s="30"/>
      <c r="AM139" s="30"/>
    </row>
    <row r="140" spans="4:58" ht="18.5">
      <c r="D140" s="30"/>
      <c r="E140" s="30"/>
      <c r="F140" s="30"/>
      <c r="G140" s="30"/>
      <c r="H140" s="30"/>
      <c r="I140" s="30"/>
      <c r="J140" s="30"/>
      <c r="K140" s="30"/>
      <c r="L140" s="30"/>
      <c r="M140" s="30"/>
      <c r="N140" s="30"/>
      <c r="O140" s="30"/>
      <c r="P140" s="30"/>
      <c r="Q140" s="30"/>
      <c r="R140" s="30"/>
      <c r="S140" s="30"/>
      <c r="T140" s="30"/>
      <c r="U140" s="30"/>
      <c r="V140" s="30"/>
      <c r="W140" s="30" t="s">
        <v>176</v>
      </c>
      <c r="X140" s="30"/>
      <c r="Y140" s="30"/>
      <c r="Z140" s="30"/>
      <c r="AA140" s="30"/>
      <c r="AB140" s="30"/>
      <c r="AC140" s="30"/>
      <c r="AD140" s="30"/>
      <c r="AE140" s="30"/>
      <c r="AF140" s="30"/>
      <c r="AG140" s="30"/>
      <c r="AH140" s="30"/>
      <c r="AI140" s="30"/>
      <c r="AJ140" s="30"/>
      <c r="AK140" s="30"/>
      <c r="AL140" s="30"/>
      <c r="AM140" s="30"/>
      <c r="AP140" s="30" t="s">
        <v>177</v>
      </c>
      <c r="BB140" s="30" t="s">
        <v>178</v>
      </c>
    </row>
    <row r="141" spans="4:58" ht="18.5">
      <c r="D141" s="30"/>
      <c r="E141" s="30"/>
      <c r="F141" s="30"/>
      <c r="G141" s="30"/>
      <c r="H141" s="30"/>
      <c r="I141" s="30"/>
      <c r="J141" s="30"/>
      <c r="L141" s="30"/>
      <c r="M141" s="30" t="s">
        <v>179</v>
      </c>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P141" s="160" t="s">
        <v>180</v>
      </c>
      <c r="BB141" s="30" t="s">
        <v>181</v>
      </c>
    </row>
    <row r="142" spans="4:58" ht="18.5">
      <c r="D142" s="30"/>
      <c r="E142" s="30"/>
      <c r="F142" s="30"/>
      <c r="G142" s="30"/>
      <c r="H142" s="30"/>
      <c r="I142" s="30"/>
      <c r="J142" s="30"/>
      <c r="K142" s="30"/>
      <c r="L142" s="30"/>
      <c r="M142" s="30" t="s">
        <v>182</v>
      </c>
      <c r="N142" s="30"/>
      <c r="O142" s="30"/>
      <c r="P142" s="30"/>
      <c r="Q142" s="30"/>
      <c r="R142" s="30"/>
      <c r="S142" s="30"/>
      <c r="T142" s="30"/>
      <c r="U142" s="30"/>
      <c r="V142" s="30"/>
      <c r="W142" s="30"/>
      <c r="X142" s="30"/>
      <c r="Y142" s="30"/>
      <c r="Z142" s="160" t="s">
        <v>183</v>
      </c>
      <c r="AA142" s="30"/>
      <c r="AB142" s="30"/>
      <c r="AC142" s="30"/>
      <c r="AD142" s="30"/>
      <c r="AE142" s="30"/>
      <c r="AF142" s="30"/>
      <c r="AG142" s="30"/>
      <c r="AH142" s="30"/>
      <c r="AI142" s="30"/>
      <c r="AJ142" s="30"/>
      <c r="AK142" s="30"/>
      <c r="AL142" s="30"/>
      <c r="AM142" s="30"/>
    </row>
    <row r="143" spans="4:58" ht="18.5">
      <c r="D143" s="30"/>
      <c r="E143" s="30"/>
      <c r="F143" s="30"/>
      <c r="G143" s="30"/>
      <c r="H143" s="30"/>
      <c r="I143" s="30"/>
      <c r="J143" s="30"/>
      <c r="K143" s="30"/>
      <c r="L143" s="30"/>
      <c r="M143" s="30"/>
      <c r="N143" s="30"/>
      <c r="O143" s="30"/>
      <c r="P143" s="30"/>
      <c r="Q143" s="30"/>
      <c r="R143" s="30"/>
      <c r="S143" s="30"/>
      <c r="T143" s="30"/>
      <c r="U143" s="30"/>
      <c r="V143" s="30"/>
      <c r="W143" s="30"/>
      <c r="X143" s="30"/>
      <c r="Y143" s="30"/>
      <c r="Z143" s="30" t="s">
        <v>184</v>
      </c>
      <c r="AA143" s="30"/>
      <c r="AB143" s="30"/>
      <c r="AC143" s="30"/>
      <c r="AD143" s="30"/>
      <c r="AE143" s="30"/>
      <c r="AF143" s="30"/>
      <c r="AG143" s="30"/>
      <c r="AH143" s="30"/>
      <c r="AI143" s="30"/>
      <c r="AJ143" s="30"/>
      <c r="AK143" s="30"/>
      <c r="AL143" s="30"/>
      <c r="AM143" s="30"/>
      <c r="AN143" s="160" t="s">
        <v>185</v>
      </c>
      <c r="AO143" s="30"/>
      <c r="AP143" s="30"/>
      <c r="AQ143" s="30"/>
      <c r="AR143" s="30"/>
      <c r="AS143" s="30"/>
      <c r="AT143" s="30"/>
      <c r="AU143" s="30"/>
      <c r="AV143" s="30"/>
      <c r="AW143" s="30"/>
      <c r="AX143" s="30"/>
      <c r="AY143" s="30"/>
      <c r="AZ143" s="30"/>
      <c r="BA143" s="162">
        <f>50*0.746*6000/0.94</f>
        <v>238085.1063829787</v>
      </c>
      <c r="BB143" s="161"/>
      <c r="BC143" s="161"/>
      <c r="BD143" s="30" t="s">
        <v>186</v>
      </c>
      <c r="BE143" s="30"/>
      <c r="BF143" s="30"/>
    </row>
    <row r="144" spans="4:58" ht="18.5">
      <c r="AN144" s="30" t="s">
        <v>167</v>
      </c>
      <c r="AO144" s="30"/>
      <c r="AP144" s="30"/>
      <c r="AQ144" s="30"/>
      <c r="AR144" s="30"/>
      <c r="AS144" s="30"/>
      <c r="AT144" s="30"/>
      <c r="AU144" s="30"/>
      <c r="AV144" s="30"/>
      <c r="AW144" s="30"/>
      <c r="AX144" s="30"/>
      <c r="AY144" s="30"/>
      <c r="AZ144" s="30"/>
      <c r="BA144" s="163">
        <f>BA143/60000000</f>
        <v>3.9680851063829785E-3</v>
      </c>
      <c r="BB144" s="164"/>
      <c r="BC144" s="165"/>
      <c r="BD144" s="30"/>
      <c r="BE144" s="30"/>
    </row>
    <row r="145" spans="2:58" ht="26">
      <c r="C145" s="27" t="s">
        <v>187</v>
      </c>
      <c r="D145" s="25"/>
      <c r="E145" s="25"/>
      <c r="K145" s="91" t="s">
        <v>188</v>
      </c>
      <c r="AN145" s="30"/>
      <c r="AO145" s="30"/>
      <c r="AR145" s="30"/>
      <c r="AS145" s="30"/>
      <c r="AT145" s="30"/>
      <c r="AU145" s="30"/>
      <c r="AV145" s="30"/>
      <c r="AW145" s="30"/>
      <c r="AX145" s="30"/>
      <c r="AY145" s="30"/>
      <c r="AZ145" s="30"/>
      <c r="BA145" s="92" t="s">
        <v>189</v>
      </c>
    </row>
    <row r="146" spans="2:58" ht="18.5">
      <c r="C146" s="91"/>
      <c r="D146" s="25" t="s">
        <v>190</v>
      </c>
      <c r="E146" s="25"/>
      <c r="AN146" s="30"/>
      <c r="AO146" s="30"/>
      <c r="AR146" s="30"/>
      <c r="AS146" s="30"/>
      <c r="AT146" s="30"/>
      <c r="AU146" s="30"/>
      <c r="AV146" s="30"/>
      <c r="AW146" s="30"/>
      <c r="AX146" s="30"/>
      <c r="AY146" s="30"/>
      <c r="AZ146" s="30"/>
      <c r="BA146" s="30"/>
      <c r="BB146" s="92" t="s">
        <v>191</v>
      </c>
      <c r="BC146" s="30"/>
      <c r="BD146" s="30"/>
      <c r="BE146" s="30"/>
      <c r="BF146" s="30"/>
    </row>
    <row r="147" spans="2:58" ht="18.5">
      <c r="C147" s="91"/>
      <c r="D147" s="91" t="s">
        <v>192</v>
      </c>
      <c r="E147" s="91"/>
      <c r="AN147" s="30"/>
      <c r="AO147" s="30"/>
      <c r="AP147" s="30"/>
      <c r="AQ147" s="30"/>
      <c r="AR147" s="30"/>
      <c r="AS147" s="30"/>
      <c r="AT147" s="30"/>
      <c r="AU147" s="30"/>
      <c r="AV147" s="30"/>
      <c r="AW147" s="30"/>
      <c r="AX147" s="30"/>
      <c r="AY147" s="30"/>
      <c r="AZ147" s="30"/>
      <c r="BA147" s="30"/>
      <c r="BB147" s="92" t="s">
        <v>193</v>
      </c>
      <c r="BC147" s="30"/>
      <c r="BD147" s="30"/>
      <c r="BE147" s="30"/>
      <c r="BF147" s="30"/>
    </row>
    <row r="148" spans="2:58" ht="18.5">
      <c r="C148" s="91"/>
      <c r="D148" s="25" t="s">
        <v>194</v>
      </c>
      <c r="E148" s="25"/>
      <c r="AN148" s="30"/>
      <c r="AO148" s="30"/>
      <c r="AP148" s="30"/>
      <c r="AQ148" s="30"/>
      <c r="AR148" s="30"/>
      <c r="AS148" s="30"/>
      <c r="AT148" s="30"/>
      <c r="AU148" s="30"/>
      <c r="AV148" s="30"/>
      <c r="AW148" s="30"/>
      <c r="AX148" s="30"/>
      <c r="AY148" s="30"/>
      <c r="AZ148" s="30"/>
      <c r="BA148" s="30"/>
      <c r="BB148" s="92" t="s">
        <v>195</v>
      </c>
      <c r="BC148" s="30"/>
      <c r="BD148" s="30"/>
      <c r="BE148" s="30"/>
      <c r="BF148" s="30"/>
    </row>
    <row r="149" spans="2:58" ht="18.5">
      <c r="AN149" s="30"/>
      <c r="AO149" s="30"/>
      <c r="AP149" s="30"/>
      <c r="AQ149" s="30"/>
      <c r="AR149" s="30"/>
      <c r="AS149" s="30"/>
      <c r="AT149" s="30"/>
      <c r="AU149" s="30"/>
      <c r="AV149" s="30"/>
      <c r="AW149" s="30"/>
      <c r="AX149" s="30"/>
      <c r="AY149" s="30"/>
      <c r="AZ149" s="30"/>
      <c r="BA149" s="30"/>
      <c r="BB149" s="30"/>
      <c r="BC149" s="30"/>
      <c r="BD149" s="30"/>
      <c r="BE149" s="30"/>
      <c r="BF149" s="30"/>
    </row>
    <row r="150" spans="2:58" ht="18.5">
      <c r="B150" s="91"/>
      <c r="C150" s="91"/>
      <c r="D150" s="91"/>
      <c r="E150" s="91" t="s">
        <v>196</v>
      </c>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row>
    <row r="151" spans="2:58" ht="18.5">
      <c r="B151" s="91"/>
      <c r="C151" s="91"/>
      <c r="D151" s="91"/>
      <c r="E151" s="91"/>
      <c r="F151" s="91" t="s">
        <v>197</v>
      </c>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row>
    <row r="152" spans="2:58" ht="18.5">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row>
    <row r="153" spans="2:58" ht="18.5">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row>
    <row r="154" spans="2:58" ht="26">
      <c r="C154" s="27" t="s">
        <v>198</v>
      </c>
      <c r="D154" s="25"/>
      <c r="E154" s="25"/>
      <c r="K154" s="91" t="s">
        <v>188</v>
      </c>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row>
    <row r="155" spans="2:58" ht="18.5">
      <c r="C155" s="91"/>
      <c r="D155" s="25" t="s">
        <v>190</v>
      </c>
      <c r="E155" s="25"/>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row>
    <row r="156" spans="2:58" ht="18.5">
      <c r="C156" s="91"/>
      <c r="D156" s="91" t="s">
        <v>192</v>
      </c>
      <c r="E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row>
    <row r="157" spans="2:58" ht="18.5">
      <c r="C157" s="91"/>
      <c r="D157" s="25" t="s">
        <v>194</v>
      </c>
      <c r="E157" s="25"/>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row>
    <row r="158" spans="2:58" ht="18.5">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row>
    <row r="159" spans="2:58" ht="18.5">
      <c r="B159" s="91"/>
      <c r="C159" s="91"/>
      <c r="D159" s="91"/>
      <c r="E159" s="91"/>
      <c r="F159" s="91" t="s">
        <v>196</v>
      </c>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row>
    <row r="160" spans="2:58" ht="18.5">
      <c r="B160" s="91"/>
      <c r="C160" s="91"/>
      <c r="D160" s="91"/>
      <c r="E160" s="91"/>
      <c r="F160" s="91"/>
      <c r="G160" s="91" t="s">
        <v>197</v>
      </c>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row>
    <row r="161" spans="2:43" ht="18.5">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row>
    <row r="162" spans="2:43" ht="18.5">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row>
    <row r="163" spans="2:43" ht="26">
      <c r="B163" s="91"/>
      <c r="D163" s="27" t="s">
        <v>95</v>
      </c>
      <c r="E163" s="25"/>
      <c r="F163" s="25"/>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row>
    <row r="164" spans="2:43" ht="18.5">
      <c r="B164" s="91"/>
      <c r="D164" s="91"/>
      <c r="E164" s="25" t="s">
        <v>199</v>
      </c>
      <c r="F164" s="25"/>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row>
    <row r="165" spans="2:43" ht="18.5">
      <c r="B165" s="91"/>
      <c r="C165" s="91"/>
      <c r="D165" s="91"/>
      <c r="E165" s="91" t="s">
        <v>200</v>
      </c>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row>
    <row r="166" spans="2:43" ht="18.5">
      <c r="B166" s="91"/>
      <c r="C166" s="91"/>
      <c r="D166" s="91"/>
      <c r="E166" s="91" t="s">
        <v>201</v>
      </c>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row>
  </sheetData>
  <mergeCells count="1">
    <mergeCell ref="A1:C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X145"/>
  <sheetViews>
    <sheetView showGridLines="0" topLeftCell="AB5" zoomScale="50" zoomScaleNormal="50" workbookViewId="0">
      <selection activeCell="B4" sqref="B4"/>
    </sheetView>
  </sheetViews>
  <sheetFormatPr defaultRowHeight="14.5"/>
  <cols>
    <col min="1" max="3" width="5.81640625" customWidth="1"/>
    <col min="10" max="10" width="6.36328125" customWidth="1"/>
    <col min="19" max="21" width="9.7265625" customWidth="1"/>
    <col min="27" max="29" width="10.81640625" customWidth="1"/>
    <col min="32" max="32" width="11.08984375" customWidth="1"/>
    <col min="33" max="33" width="7" customWidth="1"/>
    <col min="36" max="36" width="2.08984375" customWidth="1"/>
    <col min="37" max="37" width="9.6328125" customWidth="1"/>
    <col min="38" max="46" width="9.26953125" customWidth="1"/>
    <col min="48" max="50" width="9.26953125" customWidth="1"/>
    <col min="51" max="51" width="10.7265625" customWidth="1"/>
    <col min="53" max="55" width="10.6328125" customWidth="1"/>
    <col min="57" max="59" width="10.08984375" customWidth="1"/>
    <col min="61" max="63" width="10.08984375" customWidth="1"/>
    <col min="68" max="68" width="2.08984375" customWidth="1"/>
    <col min="102" max="102" width="2.36328125" customWidth="1"/>
  </cols>
  <sheetData>
    <row r="1" spans="1:102" ht="32.5" customHeight="1">
      <c r="A1" s="768" t="s">
        <v>202</v>
      </c>
      <c r="B1" s="769"/>
      <c r="C1" s="770"/>
      <c r="AJ1" s="125"/>
      <c r="BP1" s="125"/>
      <c r="CX1" s="125"/>
    </row>
    <row r="2" spans="1:102" ht="61.5">
      <c r="A2" s="771"/>
      <c r="B2" s="772"/>
      <c r="C2" s="773"/>
      <c r="E2" s="388" t="s">
        <v>203</v>
      </c>
      <c r="AJ2" s="125"/>
      <c r="BP2" s="125"/>
      <c r="CX2" s="125"/>
    </row>
    <row r="3" spans="1:102" ht="32.5" customHeight="1">
      <c r="A3" s="774"/>
      <c r="B3" s="775"/>
      <c r="C3" s="776"/>
      <c r="F3" s="695" t="s">
        <v>1</v>
      </c>
      <c r="AJ3" s="125"/>
      <c r="BP3" s="125"/>
      <c r="CX3" s="125"/>
    </row>
    <row r="4" spans="1:102" ht="61.5">
      <c r="C4" s="123" t="s">
        <v>204</v>
      </c>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J4" s="125"/>
      <c r="AK4" s="129" t="s">
        <v>205</v>
      </c>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P4" s="125"/>
      <c r="BQ4" s="129" t="s">
        <v>205</v>
      </c>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X4" s="125"/>
    </row>
    <row r="5" spans="1:102" ht="46">
      <c r="C5" s="124" t="s">
        <v>206</v>
      </c>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J5" s="125"/>
      <c r="AK5" s="124" t="s">
        <v>207</v>
      </c>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P5" s="125"/>
      <c r="BQ5" s="124" t="s">
        <v>208</v>
      </c>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X5" s="125"/>
    </row>
    <row r="6" spans="1:102" ht="46.5" thickBot="1">
      <c r="T6" s="93"/>
      <c r="AJ6" s="125"/>
      <c r="BJ6" s="57"/>
      <c r="BK6" s="57"/>
      <c r="BL6" s="57"/>
      <c r="BP6" s="125"/>
      <c r="BQ6" s="57"/>
      <c r="CP6" s="57"/>
      <c r="CX6" s="125"/>
    </row>
    <row r="7" spans="1:102" ht="79.900000000000006" customHeight="1" thickBot="1">
      <c r="F7" s="93" t="s">
        <v>209</v>
      </c>
      <c r="H7" s="94" t="s">
        <v>210</v>
      </c>
      <c r="I7" s="95"/>
      <c r="J7" s="96"/>
      <c r="K7" s="97"/>
      <c r="L7" s="98" t="s">
        <v>211</v>
      </c>
      <c r="M7" s="99"/>
      <c r="N7" s="100"/>
      <c r="O7" s="97"/>
      <c r="P7" s="101" t="s">
        <v>212</v>
      </c>
      <c r="Q7" s="102"/>
      <c r="R7" s="103"/>
      <c r="S7" s="97"/>
      <c r="T7" s="104" t="s">
        <v>213</v>
      </c>
      <c r="U7" s="105"/>
      <c r="V7" s="106"/>
      <c r="W7" s="97"/>
      <c r="X7" s="107" t="s">
        <v>214</v>
      </c>
      <c r="Y7" s="108"/>
      <c r="Z7" s="109"/>
      <c r="AA7" s="97"/>
      <c r="AB7" s="110" t="s">
        <v>215</v>
      </c>
      <c r="AC7" s="111"/>
      <c r="AD7" s="112"/>
      <c r="AJ7" s="125"/>
      <c r="AM7" s="93" t="s">
        <v>209</v>
      </c>
      <c r="AO7" s="130" t="s">
        <v>212</v>
      </c>
      <c r="AP7" s="131"/>
      <c r="AQ7" s="132"/>
      <c r="AR7" s="74"/>
      <c r="AS7" s="133" t="s">
        <v>216</v>
      </c>
      <c r="AT7" s="134"/>
      <c r="AU7" s="135"/>
      <c r="AV7" s="74"/>
      <c r="AW7" s="136" t="s">
        <v>217</v>
      </c>
      <c r="AX7" s="137"/>
      <c r="AY7" s="138"/>
      <c r="AZ7" s="74"/>
      <c r="BA7" s="139" t="s">
        <v>218</v>
      </c>
      <c r="BB7" s="140"/>
      <c r="BC7" s="141"/>
      <c r="BE7" s="142" t="s">
        <v>219</v>
      </c>
      <c r="BF7" s="143"/>
      <c r="BG7" s="144"/>
      <c r="BI7" s="142" t="s">
        <v>220</v>
      </c>
      <c r="BJ7" s="145"/>
      <c r="BK7" s="145"/>
      <c r="BL7" s="146"/>
      <c r="BP7" s="125"/>
      <c r="BQ7" s="124" t="s">
        <v>209</v>
      </c>
      <c r="BR7" s="57"/>
      <c r="BS7" s="130" t="s">
        <v>212</v>
      </c>
      <c r="BT7" s="131"/>
      <c r="BU7" s="132"/>
      <c r="BV7" s="74"/>
      <c r="BW7" s="133" t="s">
        <v>216</v>
      </c>
      <c r="BX7" s="134"/>
      <c r="BY7" s="135"/>
      <c r="CA7" s="168" t="s">
        <v>221</v>
      </c>
      <c r="CB7" s="169"/>
      <c r="CC7" s="170"/>
      <c r="CE7" s="136" t="s">
        <v>217</v>
      </c>
      <c r="CF7" s="137"/>
      <c r="CG7" s="138"/>
      <c r="CH7" s="74"/>
      <c r="CI7" s="139" t="s">
        <v>218</v>
      </c>
      <c r="CJ7" s="140"/>
      <c r="CK7" s="141"/>
      <c r="CM7" s="142" t="s">
        <v>220</v>
      </c>
      <c r="CN7" s="145"/>
      <c r="CO7" s="145"/>
      <c r="CP7" s="146"/>
      <c r="CR7" s="142" t="s">
        <v>222</v>
      </c>
      <c r="CS7" s="148"/>
      <c r="CT7" s="171"/>
      <c r="CU7" s="150"/>
      <c r="CX7" s="125"/>
    </row>
    <row r="8" spans="1:102" ht="29" thickBot="1">
      <c r="E8" s="113"/>
      <c r="F8" s="113"/>
      <c r="G8" s="113"/>
      <c r="Q8" s="113"/>
      <c r="R8" s="113"/>
      <c r="S8" s="113"/>
      <c r="T8" s="114"/>
      <c r="U8" s="113"/>
      <c r="V8" s="113"/>
      <c r="W8" s="113"/>
      <c r="Y8" s="115"/>
      <c r="Z8" s="115"/>
      <c r="AA8" s="115"/>
      <c r="AC8" s="115"/>
      <c r="AD8" s="115"/>
      <c r="AE8" s="115"/>
      <c r="AJ8" s="125"/>
      <c r="BK8" s="57"/>
      <c r="BL8" s="57"/>
      <c r="BP8" s="125"/>
      <c r="CX8" s="125"/>
    </row>
    <row r="9" spans="1:102" ht="70.900000000000006" customHeight="1" thickBot="1">
      <c r="E9" s="113"/>
      <c r="F9" s="113"/>
      <c r="G9" s="113"/>
      <c r="L9" s="116" t="s">
        <v>223</v>
      </c>
      <c r="M9" s="117"/>
      <c r="N9" s="117"/>
      <c r="O9" s="118"/>
      <c r="P9" s="74"/>
      <c r="Q9" s="116" t="s">
        <v>224</v>
      </c>
      <c r="R9" s="117"/>
      <c r="S9" s="117"/>
      <c r="T9" s="117"/>
      <c r="U9" s="118"/>
      <c r="V9" s="74"/>
      <c r="W9" s="116" t="s">
        <v>225</v>
      </c>
      <c r="X9" s="117"/>
      <c r="Y9" s="118"/>
      <c r="AJ9" s="125"/>
      <c r="AL9" s="147" t="s">
        <v>226</v>
      </c>
      <c r="AM9" s="143"/>
      <c r="AN9" s="143"/>
      <c r="AO9" s="144"/>
      <c r="AQ9" s="147" t="s">
        <v>227</v>
      </c>
      <c r="AR9" s="143"/>
      <c r="AS9" s="143"/>
      <c r="AT9" s="144"/>
      <c r="AV9" s="142" t="s">
        <v>228</v>
      </c>
      <c r="AW9" s="143"/>
      <c r="AX9" s="143"/>
      <c r="AY9" s="144"/>
      <c r="BA9" s="142" t="s">
        <v>229</v>
      </c>
      <c r="BB9" s="143"/>
      <c r="BC9" s="143"/>
      <c r="BD9" s="144"/>
      <c r="BF9" s="142" t="s">
        <v>223</v>
      </c>
      <c r="BG9" s="148"/>
      <c r="BH9" s="149"/>
      <c r="BJ9" s="142" t="s">
        <v>222</v>
      </c>
      <c r="BK9" s="148"/>
      <c r="BL9" s="148"/>
      <c r="BM9" s="150"/>
      <c r="BP9" s="125"/>
      <c r="BT9" s="142" t="s">
        <v>219</v>
      </c>
      <c r="BU9" s="143"/>
      <c r="BV9" s="144"/>
      <c r="BX9" s="142" t="s">
        <v>230</v>
      </c>
      <c r="BY9" s="148"/>
      <c r="BZ9" s="148"/>
      <c r="CA9" s="149"/>
      <c r="CC9" s="172" t="s">
        <v>231</v>
      </c>
      <c r="CD9" s="173"/>
      <c r="CE9" s="174"/>
      <c r="CG9" s="175" t="s">
        <v>37</v>
      </c>
      <c r="CH9" s="176"/>
      <c r="CI9" s="177"/>
      <c r="CK9" s="142" t="s">
        <v>232</v>
      </c>
      <c r="CL9" s="148"/>
      <c r="CM9" s="171"/>
      <c r="CN9" s="178"/>
      <c r="CO9" s="150"/>
      <c r="CQ9" s="142" t="s">
        <v>223</v>
      </c>
      <c r="CR9" s="148"/>
      <c r="CS9" s="149"/>
      <c r="CX9" s="125"/>
    </row>
    <row r="10" spans="1:102" ht="15" customHeight="1">
      <c r="E10" s="113"/>
      <c r="F10" s="113"/>
      <c r="G10" s="113"/>
      <c r="Q10" s="113"/>
      <c r="R10" s="113"/>
      <c r="S10" s="113"/>
      <c r="T10" s="114"/>
      <c r="U10" s="113"/>
      <c r="V10" s="113"/>
      <c r="W10" s="113"/>
      <c r="Y10" s="115"/>
      <c r="Z10" s="115"/>
      <c r="AA10" s="115"/>
      <c r="AC10" s="115"/>
      <c r="AD10" s="115"/>
      <c r="AE10" s="115"/>
      <c r="AJ10" s="125"/>
      <c r="BP10" s="125"/>
      <c r="CX10" s="125"/>
    </row>
    <row r="11" spans="1:102" ht="15" customHeight="1">
      <c r="E11" s="113"/>
      <c r="F11" s="113"/>
      <c r="G11" s="113"/>
      <c r="Q11" s="113"/>
      <c r="R11" s="113"/>
      <c r="S11" s="113"/>
      <c r="T11" s="114"/>
      <c r="U11" s="113"/>
      <c r="V11" s="113"/>
      <c r="W11" s="113"/>
      <c r="Y11" s="115"/>
      <c r="Z11" s="115"/>
      <c r="AA11" s="115"/>
      <c r="AC11" s="115"/>
      <c r="AD11" s="115"/>
      <c r="AE11" s="115"/>
      <c r="AJ11" s="125"/>
      <c r="BP11" s="125"/>
      <c r="CX11" s="125"/>
    </row>
    <row r="12" spans="1:102" ht="15" customHeight="1">
      <c r="E12" s="113"/>
      <c r="F12" s="113"/>
      <c r="G12" s="113"/>
      <c r="Q12" s="113"/>
      <c r="R12" s="113"/>
      <c r="S12" s="113"/>
      <c r="T12" s="114"/>
      <c r="U12" s="113"/>
      <c r="V12" s="113"/>
      <c r="W12" s="113"/>
      <c r="Y12" s="115"/>
      <c r="Z12" s="115"/>
      <c r="AA12" s="115"/>
      <c r="AC12" s="115"/>
      <c r="AD12" s="115"/>
      <c r="AE12" s="115"/>
      <c r="AJ12" s="125"/>
      <c r="BP12" s="125"/>
      <c r="CX12" s="125"/>
    </row>
    <row r="13" spans="1:102" ht="15" customHeight="1">
      <c r="E13" s="113"/>
      <c r="F13" s="113"/>
      <c r="G13" s="113"/>
      <c r="Q13" s="113"/>
      <c r="R13" s="113"/>
      <c r="S13" s="113"/>
      <c r="T13" s="114"/>
      <c r="U13" s="113"/>
      <c r="V13" s="113"/>
      <c r="W13" s="113"/>
      <c r="Y13" s="115"/>
      <c r="Z13" s="115"/>
      <c r="AA13" s="115"/>
      <c r="AC13" s="115"/>
      <c r="AD13" s="115"/>
      <c r="AE13" s="115"/>
      <c r="AJ13" s="125"/>
      <c r="BP13" s="125"/>
      <c r="CX13" s="125"/>
    </row>
    <row r="14" spans="1:102" ht="15" customHeight="1">
      <c r="E14" s="113"/>
      <c r="F14" s="113"/>
      <c r="G14" s="113"/>
      <c r="Q14" s="113"/>
      <c r="R14" s="113"/>
      <c r="S14" s="113"/>
      <c r="T14" s="114"/>
      <c r="U14" s="113"/>
      <c r="V14" s="113"/>
      <c r="W14" s="113"/>
      <c r="Y14" s="115"/>
      <c r="Z14" s="115"/>
      <c r="AA14" s="115"/>
      <c r="AC14" s="115"/>
      <c r="AD14" s="115"/>
      <c r="AE14" s="115"/>
      <c r="AJ14" s="125"/>
      <c r="BP14" s="125"/>
      <c r="CX14" s="125"/>
    </row>
    <row r="15" spans="1:102" ht="15" customHeight="1">
      <c r="E15" s="113"/>
      <c r="F15" s="113"/>
      <c r="G15" s="113"/>
      <c r="P15" s="114"/>
      <c r="Q15" s="113"/>
      <c r="R15" s="113"/>
      <c r="S15" s="113"/>
      <c r="T15" s="114"/>
      <c r="U15" s="113"/>
      <c r="V15" s="113"/>
      <c r="W15" s="113"/>
      <c r="Y15" s="115"/>
      <c r="Z15" s="115"/>
      <c r="AA15" s="115"/>
      <c r="AC15" s="115"/>
      <c r="AD15" s="115"/>
      <c r="AE15" s="115"/>
      <c r="AJ15" s="125"/>
      <c r="BP15" s="125"/>
      <c r="CX15" s="125"/>
    </row>
    <row r="16" spans="1:102" ht="15" customHeight="1">
      <c r="E16" s="113"/>
      <c r="F16" s="113"/>
      <c r="G16" s="113"/>
      <c r="P16" s="114"/>
      <c r="Q16" s="113"/>
      <c r="R16" s="113"/>
      <c r="S16" s="113"/>
      <c r="T16" s="114"/>
      <c r="U16" s="113"/>
      <c r="V16" s="113"/>
      <c r="W16" s="113"/>
      <c r="Y16" s="115"/>
      <c r="AC16" s="119"/>
      <c r="AE16" s="115"/>
      <c r="AJ16" s="125"/>
      <c r="BP16" s="125"/>
      <c r="CX16" s="125"/>
    </row>
    <row r="17" spans="5:102" ht="15" customHeight="1">
      <c r="E17" s="113"/>
      <c r="F17" s="113"/>
      <c r="G17" s="113"/>
      <c r="P17" s="114"/>
      <c r="Q17" s="113"/>
      <c r="R17" s="113"/>
      <c r="S17" s="113"/>
      <c r="T17" s="114"/>
      <c r="U17" s="113"/>
      <c r="V17" s="113"/>
      <c r="Y17" s="113"/>
      <c r="AC17" s="119"/>
      <c r="AE17" s="115"/>
      <c r="AJ17" s="125"/>
      <c r="BP17" s="125"/>
      <c r="CX17" s="125"/>
    </row>
    <row r="18" spans="5:102" ht="15" customHeight="1">
      <c r="E18" s="113"/>
      <c r="F18" s="113"/>
      <c r="G18" s="113"/>
      <c r="H18" s="114"/>
      <c r="I18" s="113"/>
      <c r="J18" s="113"/>
      <c r="K18" s="113"/>
      <c r="L18" s="114"/>
      <c r="M18" s="120"/>
      <c r="N18" s="120"/>
      <c r="O18" s="120"/>
      <c r="P18" s="114"/>
      <c r="Q18" s="113"/>
      <c r="R18" s="113"/>
      <c r="S18" s="113"/>
      <c r="T18" s="114"/>
      <c r="U18" s="113"/>
      <c r="V18" s="113"/>
      <c r="Y18" s="113"/>
      <c r="AC18" s="119"/>
      <c r="AE18" s="115"/>
      <c r="AJ18" s="125"/>
      <c r="BP18" s="125"/>
      <c r="CX18" s="125"/>
    </row>
    <row r="19" spans="5:102" ht="15" customHeight="1">
      <c r="E19" s="113"/>
      <c r="F19" s="113"/>
      <c r="G19" s="113"/>
      <c r="H19" s="114"/>
      <c r="I19" s="113"/>
      <c r="J19" s="113"/>
      <c r="K19" s="113"/>
      <c r="L19" s="114"/>
      <c r="M19" s="120"/>
      <c r="N19" s="120"/>
      <c r="O19" s="120"/>
      <c r="P19" s="114"/>
      <c r="Q19" s="113"/>
      <c r="R19" s="113"/>
      <c r="S19" s="113"/>
      <c r="T19" s="114"/>
      <c r="U19" s="113"/>
      <c r="V19" s="113"/>
      <c r="Y19" s="113"/>
      <c r="AC19" s="119"/>
      <c r="AJ19" s="125"/>
      <c r="BP19" s="125"/>
      <c r="CX19" s="125"/>
    </row>
    <row r="20" spans="5:102" ht="15" customHeight="1">
      <c r="E20" s="113"/>
      <c r="F20" s="113"/>
      <c r="G20" s="113"/>
      <c r="H20" s="114"/>
      <c r="I20" s="113"/>
      <c r="J20" s="113"/>
      <c r="K20" s="113"/>
      <c r="L20" s="114"/>
      <c r="M20" s="120"/>
      <c r="N20" s="120"/>
      <c r="O20" s="120"/>
      <c r="P20" s="114"/>
      <c r="Q20" s="113"/>
      <c r="R20" s="113"/>
      <c r="S20" s="113"/>
      <c r="T20" s="114"/>
      <c r="U20" s="113"/>
      <c r="V20" s="113"/>
      <c r="Y20" s="113"/>
      <c r="AJ20" s="125"/>
      <c r="AT20" s="747" t="s">
        <v>233</v>
      </c>
      <c r="AU20" s="748"/>
      <c r="AV20" s="749"/>
      <c r="BP20" s="125"/>
      <c r="CX20" s="125"/>
    </row>
    <row r="21" spans="5:102" ht="15" customHeight="1">
      <c r="E21" s="113"/>
      <c r="F21" s="113"/>
      <c r="G21" s="113"/>
      <c r="H21" s="114"/>
      <c r="I21" s="113"/>
      <c r="J21" s="113"/>
      <c r="K21" s="113"/>
      <c r="L21" s="114"/>
      <c r="M21" s="120"/>
      <c r="N21" s="120"/>
      <c r="O21" s="120"/>
      <c r="P21" s="114"/>
      <c r="Q21" s="113"/>
      <c r="R21" s="113"/>
      <c r="S21" s="113"/>
      <c r="T21" s="114"/>
      <c r="U21" s="113"/>
      <c r="V21" s="113"/>
      <c r="Y21" s="113"/>
      <c r="AJ21" s="125"/>
      <c r="AT21" s="750"/>
      <c r="AU21" s="751"/>
      <c r="AV21" s="752"/>
      <c r="BP21" s="125"/>
      <c r="CX21" s="125"/>
    </row>
    <row r="22" spans="5:102" ht="15" customHeight="1">
      <c r="E22" s="113"/>
      <c r="F22" s="113"/>
      <c r="G22" s="113"/>
      <c r="H22" s="114"/>
      <c r="I22" s="113"/>
      <c r="J22" s="113"/>
      <c r="K22" s="113"/>
      <c r="L22" s="114"/>
      <c r="M22" s="120"/>
      <c r="N22" s="120"/>
      <c r="O22" s="120"/>
      <c r="P22" s="114"/>
      <c r="Q22" s="120"/>
      <c r="R22" s="120"/>
      <c r="S22" s="114"/>
      <c r="T22" s="113"/>
      <c r="U22" s="113"/>
      <c r="V22" s="113"/>
      <c r="Y22" s="114"/>
      <c r="AJ22" s="125"/>
      <c r="AT22" s="750"/>
      <c r="AU22" s="751"/>
      <c r="AV22" s="752"/>
      <c r="BP22" s="125"/>
      <c r="CX22" s="125"/>
    </row>
    <row r="23" spans="5:102" ht="15" customHeight="1">
      <c r="E23" s="113"/>
      <c r="F23" s="113"/>
      <c r="G23" s="113"/>
      <c r="H23" s="114"/>
      <c r="I23" s="113"/>
      <c r="J23" s="113"/>
      <c r="K23" s="113"/>
      <c r="L23" s="114"/>
      <c r="M23" s="120"/>
      <c r="N23" s="120"/>
      <c r="O23" s="120"/>
      <c r="P23" s="114"/>
      <c r="Q23" s="120"/>
      <c r="R23" s="120"/>
      <c r="S23" s="114"/>
      <c r="T23" s="113"/>
      <c r="U23" s="113"/>
      <c r="V23" s="113"/>
      <c r="Y23" s="114"/>
      <c r="AJ23" s="125"/>
      <c r="AT23" s="753"/>
      <c r="AU23" s="754"/>
      <c r="AV23" s="755"/>
      <c r="BP23" s="125"/>
      <c r="CX23" s="125"/>
    </row>
    <row r="24" spans="5:102" ht="15" customHeight="1">
      <c r="E24" s="113"/>
      <c r="F24" s="113"/>
      <c r="G24" s="113"/>
      <c r="H24" s="114"/>
      <c r="I24" s="113"/>
      <c r="J24" s="113"/>
      <c r="K24" s="113"/>
      <c r="L24" s="114"/>
      <c r="M24" s="120"/>
      <c r="N24" s="120"/>
      <c r="O24" s="120"/>
      <c r="V24" s="93"/>
      <c r="AJ24" s="125"/>
      <c r="BH24" t="s">
        <v>234</v>
      </c>
      <c r="BP24" s="125"/>
      <c r="CX24" s="125"/>
    </row>
    <row r="25" spans="5:102" ht="15" customHeight="1">
      <c r="F25" s="93"/>
      <c r="H25" s="114"/>
      <c r="I25" s="113"/>
      <c r="J25" s="113"/>
      <c r="K25" s="113"/>
      <c r="L25" s="114"/>
      <c r="M25" s="120"/>
      <c r="N25" s="120"/>
      <c r="O25" s="120"/>
      <c r="AJ25" s="125"/>
      <c r="BP25" s="125"/>
      <c r="CX25" s="125"/>
    </row>
    <row r="26" spans="5:102" ht="15" customHeight="1">
      <c r="F26" s="93"/>
      <c r="H26" s="114"/>
      <c r="I26" s="113"/>
      <c r="J26" s="113"/>
      <c r="K26" s="113"/>
      <c r="L26" s="114"/>
      <c r="M26" s="120"/>
      <c r="N26" s="120"/>
      <c r="O26" s="120"/>
      <c r="AJ26" s="125"/>
      <c r="BP26" s="125"/>
      <c r="CX26" s="125"/>
    </row>
    <row r="27" spans="5:102" ht="15" customHeight="1">
      <c r="AJ27" s="125"/>
      <c r="BP27" s="125"/>
      <c r="CX27" s="125"/>
    </row>
    <row r="28" spans="5:102" ht="15" customHeight="1">
      <c r="AJ28" s="125"/>
      <c r="BP28" s="125"/>
      <c r="CX28" s="125"/>
    </row>
    <row r="29" spans="5:102" ht="15" customHeight="1">
      <c r="AJ29" s="125"/>
      <c r="BP29" s="125"/>
      <c r="CX29" s="125"/>
    </row>
    <row r="30" spans="5:102" ht="15" customHeight="1">
      <c r="AJ30" s="125"/>
      <c r="BP30" s="125"/>
      <c r="CX30" s="125"/>
    </row>
    <row r="31" spans="5:102" ht="15" customHeight="1">
      <c r="AJ31" s="125"/>
      <c r="BP31" s="125"/>
      <c r="CX31" s="125"/>
    </row>
    <row r="32" spans="5:102" ht="15" customHeight="1">
      <c r="AJ32" s="125"/>
      <c r="BP32" s="125"/>
      <c r="CX32" s="125"/>
    </row>
    <row r="33" spans="5:102" ht="15" customHeight="1">
      <c r="AJ33" s="125"/>
      <c r="BP33" s="125"/>
      <c r="CX33" s="125"/>
    </row>
    <row r="34" spans="5:102" ht="15" customHeight="1">
      <c r="AJ34" s="125"/>
      <c r="BP34" s="125"/>
      <c r="CX34" s="125"/>
    </row>
    <row r="35" spans="5:102" ht="15" customHeight="1">
      <c r="AJ35" s="125"/>
      <c r="BP35" s="125"/>
      <c r="CX35" s="125"/>
    </row>
    <row r="36" spans="5:102" ht="15" customHeight="1">
      <c r="AJ36" s="125"/>
      <c r="BP36" s="125"/>
      <c r="CX36" s="125"/>
    </row>
    <row r="37" spans="5:102" ht="15" customHeight="1">
      <c r="AJ37" s="125"/>
      <c r="BG37" s="747" t="s">
        <v>235</v>
      </c>
      <c r="BH37" s="748"/>
      <c r="BI37" s="749"/>
      <c r="BP37" s="125"/>
      <c r="CX37" s="125"/>
    </row>
    <row r="38" spans="5:102" ht="15" customHeight="1">
      <c r="AJ38" s="125"/>
      <c r="BG38" s="750"/>
      <c r="BH38" s="751"/>
      <c r="BI38" s="752"/>
      <c r="BP38" s="125"/>
      <c r="CX38" s="125"/>
    </row>
    <row r="39" spans="5:102" ht="15" customHeight="1">
      <c r="AJ39" s="125"/>
      <c r="BG39" s="750"/>
      <c r="BH39" s="751"/>
      <c r="BI39" s="752"/>
      <c r="BP39" s="125"/>
      <c r="CX39" s="125"/>
    </row>
    <row r="40" spans="5:102" ht="15" customHeight="1">
      <c r="AJ40" s="125"/>
      <c r="AM40" s="747" t="s">
        <v>236</v>
      </c>
      <c r="AN40" s="749"/>
      <c r="BG40" s="753"/>
      <c r="BH40" s="754"/>
      <c r="BI40" s="755"/>
      <c r="BP40" s="125"/>
      <c r="CX40" s="125"/>
    </row>
    <row r="41" spans="5:102" ht="15" customHeight="1">
      <c r="AJ41" s="125"/>
      <c r="AM41" s="750"/>
      <c r="AN41" s="752"/>
      <c r="BP41" s="125"/>
      <c r="CX41" s="125"/>
    </row>
    <row r="42" spans="5:102" ht="15" customHeight="1">
      <c r="AJ42" s="125"/>
      <c r="AM42" s="753"/>
      <c r="AN42" s="755"/>
      <c r="BP42" s="125"/>
      <c r="CX42" s="125"/>
    </row>
    <row r="43" spans="5:102" ht="15" customHeight="1">
      <c r="AJ43" s="125"/>
      <c r="BP43" s="125"/>
      <c r="CX43" s="125"/>
    </row>
    <row r="44" spans="5:102" ht="15" customHeight="1">
      <c r="AJ44" s="125"/>
      <c r="BP44" s="125"/>
      <c r="CX44" s="125"/>
    </row>
    <row r="45" spans="5:102" ht="15" customHeight="1">
      <c r="AJ45" s="125"/>
      <c r="BP45" s="125"/>
      <c r="CX45" s="125"/>
    </row>
    <row r="46" spans="5:102" ht="15" customHeight="1">
      <c r="E46" s="121"/>
      <c r="AJ46" s="125"/>
      <c r="BP46" s="125"/>
      <c r="CX46" s="125"/>
    </row>
    <row r="47" spans="5:102" ht="15" customHeight="1">
      <c r="AJ47" s="125"/>
      <c r="AM47" s="747" t="s">
        <v>237</v>
      </c>
      <c r="AN47" s="749"/>
      <c r="BP47" s="125"/>
      <c r="CX47" s="125"/>
    </row>
    <row r="48" spans="5:102" ht="15" customHeight="1">
      <c r="AJ48" s="125"/>
      <c r="AM48" s="750"/>
      <c r="AN48" s="752"/>
      <c r="BP48" s="125"/>
      <c r="CX48" s="125"/>
    </row>
    <row r="49" spans="36:102" ht="15" customHeight="1">
      <c r="AJ49" s="125"/>
      <c r="AM49" s="753"/>
      <c r="AN49" s="755"/>
      <c r="BP49" s="125"/>
      <c r="CX49" s="125"/>
    </row>
    <row r="50" spans="36:102" ht="15" customHeight="1">
      <c r="AJ50" s="125"/>
      <c r="BP50" s="125"/>
      <c r="CX50" s="125"/>
    </row>
    <row r="51" spans="36:102" ht="15" customHeight="1">
      <c r="AJ51" s="125"/>
      <c r="BP51" s="125"/>
      <c r="CX51" s="125"/>
    </row>
    <row r="52" spans="36:102" ht="15" customHeight="1">
      <c r="AJ52" s="125"/>
      <c r="AX52" s="747" t="s">
        <v>238</v>
      </c>
      <c r="AY52" s="749"/>
      <c r="BP52" s="125"/>
      <c r="CX52" s="125"/>
    </row>
    <row r="53" spans="36:102" ht="15" customHeight="1">
      <c r="AJ53" s="125"/>
      <c r="AX53" s="750"/>
      <c r="AY53" s="752"/>
      <c r="BP53" s="125"/>
      <c r="CX53" s="125"/>
    </row>
    <row r="54" spans="36:102" ht="15" customHeight="1">
      <c r="AJ54" s="125"/>
      <c r="AX54" s="753"/>
      <c r="AY54" s="755"/>
      <c r="BP54" s="125"/>
      <c r="CX54" s="125"/>
    </row>
    <row r="55" spans="36:102" ht="15" customHeight="1">
      <c r="AJ55" s="125"/>
      <c r="AT55" s="747" t="s">
        <v>239</v>
      </c>
      <c r="AU55" s="749"/>
      <c r="BP55" s="125"/>
      <c r="CX55" s="125"/>
    </row>
    <row r="56" spans="36:102" ht="15" customHeight="1">
      <c r="AJ56" s="125"/>
      <c r="AT56" s="750"/>
      <c r="AU56" s="752"/>
      <c r="BP56" s="125"/>
      <c r="CX56" s="125"/>
    </row>
    <row r="57" spans="36:102" ht="15" customHeight="1">
      <c r="AJ57" s="125"/>
      <c r="AT57" s="753"/>
      <c r="AU57" s="755"/>
      <c r="BP57" s="125"/>
      <c r="CX57" s="125"/>
    </row>
    <row r="58" spans="36:102" ht="15" customHeight="1">
      <c r="AJ58" s="125"/>
      <c r="BP58" s="125"/>
      <c r="CX58" s="125"/>
    </row>
    <row r="59" spans="36:102" ht="15" customHeight="1">
      <c r="AJ59" s="125"/>
      <c r="BP59" s="125"/>
      <c r="CX59" s="125"/>
    </row>
    <row r="60" spans="36:102" ht="15" customHeight="1">
      <c r="AJ60" s="125"/>
      <c r="BP60" s="125"/>
      <c r="CX60" s="125"/>
    </row>
    <row r="61" spans="36:102" ht="15" customHeight="1">
      <c r="AJ61" s="125"/>
      <c r="AM61" s="747" t="s">
        <v>240</v>
      </c>
      <c r="AN61" s="749"/>
      <c r="AW61" s="747" t="s">
        <v>241</v>
      </c>
      <c r="AX61" s="748"/>
      <c r="AY61" s="765"/>
      <c r="BP61" s="125"/>
      <c r="CX61" s="125"/>
    </row>
    <row r="62" spans="36:102" ht="15" customHeight="1">
      <c r="AJ62" s="125"/>
      <c r="AM62" s="750"/>
      <c r="AN62" s="752"/>
      <c r="AW62" s="750"/>
      <c r="AX62" s="751"/>
      <c r="AY62" s="766"/>
      <c r="BP62" s="125"/>
      <c r="CX62" s="125"/>
    </row>
    <row r="63" spans="36:102" ht="15" customHeight="1">
      <c r="AJ63" s="125"/>
      <c r="AM63" s="753"/>
      <c r="AN63" s="755"/>
      <c r="AW63" s="753"/>
      <c r="AX63" s="754"/>
      <c r="AY63" s="767"/>
      <c r="BP63" s="125"/>
      <c r="CX63" s="125"/>
    </row>
    <row r="64" spans="36:102" ht="15" customHeight="1">
      <c r="AJ64" s="125"/>
      <c r="BP64" s="125"/>
      <c r="CX64" s="125"/>
    </row>
    <row r="65" spans="36:102" ht="15" customHeight="1">
      <c r="AJ65" s="125"/>
      <c r="BP65" s="125"/>
      <c r="CX65" s="125"/>
    </row>
    <row r="66" spans="36:102" ht="15" customHeight="1">
      <c r="AJ66" s="125"/>
      <c r="BP66" s="125"/>
      <c r="CX66" s="125"/>
    </row>
    <row r="67" spans="36:102" ht="15" customHeight="1">
      <c r="AJ67" s="125"/>
      <c r="BP67" s="125"/>
      <c r="CX67" s="125"/>
    </row>
    <row r="68" spans="36:102" ht="15" customHeight="1">
      <c r="AJ68" s="125"/>
      <c r="BP68" s="125"/>
      <c r="CX68" s="125"/>
    </row>
    <row r="69" spans="36:102" ht="15" customHeight="1">
      <c r="AJ69" s="125"/>
      <c r="BP69" s="125"/>
      <c r="CX69" s="125"/>
    </row>
    <row r="70" spans="36:102" ht="15" customHeight="1">
      <c r="AJ70" s="125"/>
      <c r="BP70" s="125"/>
      <c r="CX70" s="125"/>
    </row>
    <row r="71" spans="36:102" ht="15" customHeight="1">
      <c r="AJ71" s="125"/>
      <c r="BP71" s="125"/>
      <c r="CX71" s="125"/>
    </row>
    <row r="72" spans="36:102" ht="15" customHeight="1">
      <c r="AJ72" s="125"/>
      <c r="BP72" s="125"/>
      <c r="CX72" s="125"/>
    </row>
    <row r="73" spans="36:102" ht="15" customHeight="1">
      <c r="AJ73" s="125"/>
      <c r="BP73" s="125"/>
      <c r="CX73" s="125"/>
    </row>
    <row r="74" spans="36:102" ht="15" customHeight="1">
      <c r="AJ74" s="125"/>
      <c r="BP74" s="125"/>
      <c r="CX74" s="125"/>
    </row>
    <row r="75" spans="36:102" ht="15" customHeight="1">
      <c r="AJ75" s="125"/>
      <c r="AZ75" s="747" t="s">
        <v>242</v>
      </c>
      <c r="BA75" s="748"/>
      <c r="BB75" s="749"/>
      <c r="BP75" s="125"/>
      <c r="CX75" s="125"/>
    </row>
    <row r="76" spans="36:102" ht="15" customHeight="1">
      <c r="AJ76" s="125"/>
      <c r="AZ76" s="750"/>
      <c r="BA76" s="751"/>
      <c r="BB76" s="752"/>
      <c r="BP76" s="125"/>
      <c r="CX76" s="125"/>
    </row>
    <row r="77" spans="36:102" ht="15" customHeight="1">
      <c r="AJ77" s="125"/>
      <c r="AZ77" s="753"/>
      <c r="BA77" s="754"/>
      <c r="BB77" s="755"/>
      <c r="BP77" s="125"/>
      <c r="CX77" s="125"/>
    </row>
    <row r="78" spans="36:102" ht="15" customHeight="1">
      <c r="AJ78" s="125"/>
      <c r="BP78" s="125"/>
      <c r="CX78" s="125"/>
    </row>
    <row r="79" spans="36:102" ht="15" customHeight="1">
      <c r="AJ79" s="125"/>
      <c r="BP79" s="125"/>
      <c r="CX79" s="125"/>
    </row>
    <row r="80" spans="36:102" ht="15" customHeight="1">
      <c r="AJ80" s="125"/>
      <c r="BP80" s="125"/>
      <c r="CX80" s="125"/>
    </row>
    <row r="81" spans="36:102" ht="15" customHeight="1">
      <c r="AJ81" s="125"/>
      <c r="BP81" s="125"/>
      <c r="BR81" s="756" t="s">
        <v>243</v>
      </c>
      <c r="BS81" s="757"/>
      <c r="BT81" s="758"/>
      <c r="CX81" s="125"/>
    </row>
    <row r="82" spans="36:102" ht="15" customHeight="1">
      <c r="AJ82" s="125"/>
      <c r="BP82" s="125"/>
      <c r="BR82" s="759"/>
      <c r="BS82" s="760"/>
      <c r="BT82" s="761"/>
      <c r="CX82" s="125"/>
    </row>
    <row r="83" spans="36:102" ht="15" customHeight="1">
      <c r="AJ83" s="125"/>
      <c r="BP83" s="125"/>
      <c r="BR83" s="762"/>
      <c r="BS83" s="763"/>
      <c r="BT83" s="764"/>
      <c r="CX83" s="125"/>
    </row>
    <row r="84" spans="36:102" ht="15" customHeight="1">
      <c r="AJ84" s="125"/>
      <c r="BP84" s="125"/>
      <c r="CX84" s="125"/>
    </row>
    <row r="85" spans="36:102" ht="15" customHeight="1">
      <c r="AJ85" s="125"/>
      <c r="BP85" s="125"/>
      <c r="CX85" s="125"/>
    </row>
    <row r="86" spans="36:102" ht="15" customHeight="1">
      <c r="AJ86" s="125"/>
      <c r="BP86" s="125"/>
      <c r="CX86" s="125"/>
    </row>
    <row r="87" spans="36:102" ht="15" customHeight="1">
      <c r="AJ87" s="125"/>
      <c r="BP87" s="125"/>
      <c r="CX87" s="125"/>
    </row>
    <row r="88" spans="36:102" ht="15" customHeight="1">
      <c r="AJ88" s="125"/>
      <c r="BP88" s="125"/>
      <c r="CX88" s="125"/>
    </row>
    <row r="89" spans="36:102" ht="15" customHeight="1">
      <c r="AJ89" s="125"/>
      <c r="BP89" s="125"/>
      <c r="CX89" s="125"/>
    </row>
    <row r="90" spans="36:102" ht="15" customHeight="1">
      <c r="AJ90" s="125"/>
      <c r="BP90" s="125"/>
      <c r="CX90" s="125"/>
    </row>
    <row r="91" spans="36:102" ht="15" customHeight="1">
      <c r="AJ91" s="125"/>
      <c r="BP91" s="125"/>
      <c r="CX91" s="125"/>
    </row>
    <row r="92" spans="36:102" ht="15" customHeight="1">
      <c r="AJ92" s="125"/>
      <c r="BP92" s="125"/>
      <c r="CX92" s="125"/>
    </row>
    <row r="93" spans="36:102" ht="15" customHeight="1">
      <c r="AJ93" s="125"/>
      <c r="BP93" s="125"/>
      <c r="CX93" s="125"/>
    </row>
    <row r="94" spans="36:102" ht="15" customHeight="1">
      <c r="AJ94" s="125"/>
      <c r="BP94" s="125"/>
      <c r="CX94" s="125"/>
    </row>
    <row r="95" spans="36:102" ht="15" customHeight="1">
      <c r="AJ95" s="125"/>
      <c r="BP95" s="125"/>
      <c r="CX95" s="125"/>
    </row>
    <row r="96" spans="36:102" ht="15" customHeight="1">
      <c r="AJ96" s="125"/>
      <c r="BP96" s="125"/>
      <c r="CX96" s="125"/>
    </row>
    <row r="97" spans="29:102" ht="15" customHeight="1">
      <c r="AJ97" s="125"/>
      <c r="BP97" s="125"/>
      <c r="CX97" s="125"/>
    </row>
    <row r="98" spans="29:102" ht="15" customHeight="1">
      <c r="AJ98" s="125"/>
      <c r="AT98" s="747" t="s">
        <v>244</v>
      </c>
      <c r="AU98" s="748"/>
      <c r="AV98" s="749"/>
      <c r="BC98" s="747" t="s">
        <v>245</v>
      </c>
      <c r="BD98" s="748"/>
      <c r="BE98" s="749"/>
      <c r="BP98" s="125"/>
      <c r="CX98" s="125"/>
    </row>
    <row r="99" spans="29:102" ht="15" customHeight="1">
      <c r="AJ99" s="125"/>
      <c r="AT99" s="750"/>
      <c r="AU99" s="751"/>
      <c r="AV99" s="752"/>
      <c r="BC99" s="750"/>
      <c r="BD99" s="751"/>
      <c r="BE99" s="752"/>
      <c r="BP99" s="125"/>
      <c r="CX99" s="125"/>
    </row>
    <row r="100" spans="29:102" ht="15" customHeight="1">
      <c r="AJ100" s="125"/>
      <c r="AT100" s="753"/>
      <c r="AU100" s="754"/>
      <c r="AV100" s="755"/>
      <c r="BC100" s="753"/>
      <c r="BD100" s="754"/>
      <c r="BE100" s="755"/>
      <c r="BP100" s="125"/>
      <c r="CX100" s="125"/>
    </row>
    <row r="101" spans="29:102" ht="15" customHeight="1">
      <c r="AG101" s="122"/>
      <c r="AJ101" s="125"/>
      <c r="BP101" s="125"/>
      <c r="CX101" s="125"/>
    </row>
    <row r="102" spans="29:102" ht="15" customHeight="1">
      <c r="AJ102" s="125"/>
      <c r="BP102" s="125"/>
      <c r="CX102" s="125"/>
    </row>
    <row r="103" spans="29:102" ht="15" customHeight="1">
      <c r="AJ103" s="125"/>
      <c r="BP103" s="125"/>
      <c r="CX103" s="125"/>
    </row>
    <row r="104" spans="29:102">
      <c r="AJ104" s="125"/>
      <c r="BP104" s="125"/>
      <c r="CX104" s="125"/>
    </row>
    <row r="105" spans="29:102">
      <c r="AJ105" s="125"/>
      <c r="BP105" s="125"/>
      <c r="CX105" s="125"/>
    </row>
    <row r="106" spans="29:102">
      <c r="AJ106" s="125"/>
      <c r="BP106" s="125"/>
      <c r="CX106" s="125"/>
    </row>
    <row r="107" spans="29:102">
      <c r="AJ107" s="125"/>
      <c r="BP107" s="125"/>
      <c r="CX107" s="125"/>
    </row>
    <row r="108" spans="29:102">
      <c r="AJ108" s="125"/>
      <c r="BP108" s="125"/>
      <c r="CX108" s="125"/>
    </row>
    <row r="109" spans="29:102">
      <c r="AC109" s="119"/>
      <c r="AJ109" s="125"/>
      <c r="BP109" s="125"/>
      <c r="CX109" s="125"/>
    </row>
    <row r="110" spans="29:102">
      <c r="AC110" s="119"/>
      <c r="AJ110" s="125"/>
      <c r="BP110" s="125"/>
      <c r="CX110" s="125"/>
    </row>
    <row r="111" spans="29:102">
      <c r="AC111" s="119"/>
      <c r="AJ111" s="125"/>
      <c r="BP111" s="125"/>
      <c r="CX111" s="125"/>
    </row>
    <row r="112" spans="29:102">
      <c r="AC112" s="119"/>
      <c r="AJ112" s="125"/>
      <c r="AL112" s="738" t="s">
        <v>246</v>
      </c>
      <c r="AM112" s="739"/>
      <c r="AN112" s="740"/>
      <c r="BP112" s="125"/>
      <c r="CX112" s="125"/>
    </row>
    <row r="113" spans="29:102">
      <c r="AC113" s="119"/>
      <c r="AJ113" s="125"/>
      <c r="AL113" s="741"/>
      <c r="AM113" s="742"/>
      <c r="AN113" s="743"/>
      <c r="BP113" s="125"/>
      <c r="CX113" s="125"/>
    </row>
    <row r="114" spans="29:102">
      <c r="AE114" s="119"/>
      <c r="AJ114" s="125"/>
      <c r="AL114" s="744"/>
      <c r="AM114" s="745"/>
      <c r="AN114" s="746"/>
      <c r="BK114" s="738" t="s">
        <v>247</v>
      </c>
      <c r="BL114" s="739"/>
      <c r="BM114" s="740"/>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row>
    <row r="115" spans="29:102">
      <c r="AE115" s="119"/>
      <c r="AJ115" s="125"/>
      <c r="BK115" s="741"/>
      <c r="BL115" s="742"/>
      <c r="BM115" s="743"/>
      <c r="BP115" s="125"/>
    </row>
    <row r="116" spans="29:102">
      <c r="AE116" s="119"/>
      <c r="AJ116" s="125"/>
      <c r="BK116" s="744"/>
      <c r="BL116" s="745"/>
      <c r="BM116" s="746"/>
      <c r="BP116" s="125"/>
    </row>
    <row r="117" spans="29:102">
      <c r="AE117" s="119"/>
      <c r="AJ117" s="125"/>
      <c r="BP117" s="125"/>
    </row>
    <row r="118" spans="29:102">
      <c r="AE118" s="119"/>
      <c r="AJ118" s="125"/>
      <c r="BP118" s="125"/>
    </row>
    <row r="119" spans="29:102">
      <c r="AE119" s="119"/>
      <c r="AJ119" s="125"/>
      <c r="BP119" s="125"/>
    </row>
    <row r="120" spans="29:102">
      <c r="AE120" s="119"/>
      <c r="AJ120" s="125"/>
      <c r="BP120" s="125"/>
    </row>
    <row r="121" spans="29:102">
      <c r="AE121" s="119"/>
      <c r="AJ121" s="125"/>
      <c r="BP121" s="125"/>
    </row>
    <row r="122" spans="29:102">
      <c r="AJ122" s="125"/>
      <c r="BP122" s="125"/>
    </row>
    <row r="123" spans="29:102">
      <c r="AJ123" s="125"/>
      <c r="BP123" s="125"/>
    </row>
    <row r="124" spans="29:102">
      <c r="AJ124" s="125"/>
      <c r="BP124" s="125"/>
    </row>
    <row r="125" spans="29:102">
      <c r="AJ125" s="125"/>
      <c r="BP125" s="125"/>
    </row>
    <row r="126" spans="29:102">
      <c r="AJ126" s="125"/>
      <c r="AP126" s="747" t="s">
        <v>248</v>
      </c>
      <c r="AQ126" s="748"/>
      <c r="AR126" s="749"/>
      <c r="BP126" s="125"/>
    </row>
    <row r="127" spans="29:102">
      <c r="AJ127" s="125"/>
      <c r="AP127" s="750"/>
      <c r="AQ127" s="751"/>
      <c r="AR127" s="752"/>
      <c r="BP127" s="125"/>
    </row>
    <row r="128" spans="29:102">
      <c r="AJ128" s="125"/>
      <c r="AP128" s="753"/>
      <c r="AQ128" s="754"/>
      <c r="AR128" s="755"/>
      <c r="BP128" s="125"/>
    </row>
    <row r="129" spans="3:68">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BP129" s="125"/>
    </row>
    <row r="130" spans="3:68">
      <c r="AJ130" s="125"/>
      <c r="BP130" s="125"/>
    </row>
    <row r="131" spans="3:68">
      <c r="AJ131" s="125"/>
      <c r="BP131" s="125"/>
    </row>
    <row r="132" spans="3:68">
      <c r="AJ132" s="125"/>
      <c r="BP132" s="125"/>
    </row>
    <row r="133" spans="3:68">
      <c r="AJ133" s="125"/>
      <c r="BP133" s="125"/>
    </row>
    <row r="134" spans="3:68">
      <c r="AJ134" s="125"/>
      <c r="BP134" s="125"/>
    </row>
    <row r="135" spans="3:68">
      <c r="AJ135" s="125"/>
      <c r="BP135" s="125"/>
    </row>
    <row r="136" spans="3:68">
      <c r="AJ136" s="125"/>
      <c r="BP136" s="125"/>
    </row>
    <row r="137" spans="3:68">
      <c r="AJ137" s="125"/>
      <c r="BP137" s="125"/>
    </row>
    <row r="138" spans="3:68">
      <c r="AJ138" s="125"/>
      <c r="BP138" s="125"/>
    </row>
    <row r="139" spans="3:68">
      <c r="AJ139" s="125"/>
      <c r="BP139" s="125"/>
    </row>
    <row r="140" spans="3:68">
      <c r="AJ140" s="125"/>
      <c r="BP140" s="125"/>
    </row>
    <row r="141" spans="3:68">
      <c r="AJ141" s="125"/>
      <c r="BP141" s="125"/>
    </row>
    <row r="142" spans="3:68">
      <c r="AJ142" s="125"/>
      <c r="BP142" s="125"/>
    </row>
    <row r="143" spans="3:68">
      <c r="AJ143" s="125"/>
      <c r="BP143" s="125"/>
    </row>
    <row r="144" spans="3:68">
      <c r="AJ144" s="125"/>
      <c r="BP144" s="125"/>
    </row>
    <row r="145" spans="36:68">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row>
  </sheetData>
  <mergeCells count="16">
    <mergeCell ref="A1:C3"/>
    <mergeCell ref="AT55:AU57"/>
    <mergeCell ref="AT20:AV23"/>
    <mergeCell ref="BG37:BI40"/>
    <mergeCell ref="AM40:AN42"/>
    <mergeCell ref="AM47:AN49"/>
    <mergeCell ref="AX52:AY54"/>
    <mergeCell ref="BK114:BM116"/>
    <mergeCell ref="AP126:AR128"/>
    <mergeCell ref="BR81:BT83"/>
    <mergeCell ref="AM61:AN63"/>
    <mergeCell ref="AW61:AY63"/>
    <mergeCell ref="AZ75:BB77"/>
    <mergeCell ref="AT98:AV100"/>
    <mergeCell ref="BC98:BE100"/>
    <mergeCell ref="AL112:AN114"/>
  </mergeCells>
  <pageMargins left="0.7" right="0.7" top="0.75" bottom="0.75" header="0.3" footer="0.3"/>
  <pageSetup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K85"/>
  <sheetViews>
    <sheetView tabSelected="1" zoomScaleNormal="100" workbookViewId="0">
      <pane xSplit="9" ySplit="12" topLeftCell="AK29" activePane="bottomRight" state="frozen"/>
      <selection pane="topRight" activeCell="J1" sqref="J1"/>
      <selection pane="bottomLeft" activeCell="A13" sqref="A13"/>
      <selection pane="bottomRight" activeCell="Q11" sqref="Q11"/>
    </sheetView>
  </sheetViews>
  <sheetFormatPr defaultColWidth="8.81640625" defaultRowHeight="14.5" outlineLevelRow="3" outlineLevelCol="1"/>
  <cols>
    <col min="1" max="3" width="5.7265625" style="32" customWidth="1"/>
    <col min="4" max="5" width="15.6328125" style="32" customWidth="1"/>
    <col min="6" max="6" width="7.6328125" style="32" customWidth="1"/>
    <col min="7" max="7" width="12" style="32" customWidth="1"/>
    <col min="8" max="8" width="20" style="32" customWidth="1"/>
    <col min="9" max="9" width="37.36328125" style="32" customWidth="1"/>
    <col min="10" max="10" width="15.81640625" style="32" customWidth="1"/>
    <col min="11" max="12" width="12.6328125" style="32" customWidth="1"/>
    <col min="13" max="13" width="12.6328125" style="1" customWidth="1"/>
    <col min="14" max="14" width="39.08984375" style="32" customWidth="1"/>
    <col min="15" max="15" width="9" style="32" customWidth="1"/>
    <col min="16" max="16" width="7.26953125" style="32" customWidth="1"/>
    <col min="17" max="17" width="8.36328125" style="32" customWidth="1"/>
    <col min="18" max="21" width="9.6328125" style="32" customWidth="1"/>
    <col min="22" max="24" width="12.6328125" style="32" hidden="1" customWidth="1"/>
    <col min="25" max="25" width="15" style="32" customWidth="1" outlineLevel="1"/>
    <col min="26" max="26" width="12.6328125" style="32" customWidth="1" outlineLevel="1" collapsed="1"/>
    <col min="27" max="27" width="12.6328125" style="32" customWidth="1"/>
    <col min="28" max="28" width="6.36328125" style="32" customWidth="1"/>
    <col min="29" max="29" width="10.7265625" style="32" customWidth="1"/>
    <col min="30" max="30" width="13.26953125" style="32" customWidth="1"/>
    <col min="31" max="32" width="11.6328125" style="32" customWidth="1"/>
    <col min="33" max="33" width="8" style="32" customWidth="1"/>
    <col min="34" max="34" width="8.81640625" style="80" customWidth="1"/>
    <col min="35" max="35" width="11.81640625" style="80" customWidth="1"/>
    <col min="36" max="36" width="21.26953125" style="81" customWidth="1"/>
    <col min="37" max="38" width="13.36328125" style="81" customWidth="1"/>
    <col min="39" max="39" width="14.36328125" style="81" customWidth="1"/>
    <col min="40" max="40" width="15.6328125" style="81" customWidth="1"/>
    <col min="41" max="41" width="32" style="81" customWidth="1"/>
    <col min="42" max="42" width="15.6328125" style="81" customWidth="1"/>
    <col min="43" max="43" width="28.6328125" style="81" customWidth="1"/>
    <col min="44" max="44" width="15.6328125" style="81" customWidth="1"/>
    <col min="45" max="45" width="15.6328125" style="209" customWidth="1"/>
    <col min="46" max="46" width="15.6328125" style="81" customWidth="1"/>
    <col min="47" max="48" width="15.6328125" style="207" customWidth="1"/>
    <col min="49" max="50" width="15.6328125" style="32" customWidth="1"/>
    <col min="51" max="51" width="15.6328125" customWidth="1"/>
    <col min="52" max="56" width="15.6328125" style="32" customWidth="1"/>
    <col min="57" max="59" width="8.81640625" style="32"/>
    <col min="60" max="63" width="21.36328125" style="32" customWidth="1"/>
    <col min="64" max="16384" width="8.81640625" style="32"/>
  </cols>
  <sheetData>
    <row r="1" spans="1:63" ht="31">
      <c r="A1" s="711" t="s">
        <v>249</v>
      </c>
      <c r="B1" s="712"/>
      <c r="C1" s="713"/>
      <c r="D1" s="282" t="s">
        <v>250</v>
      </c>
      <c r="I1" s="29" t="s">
        <v>251</v>
      </c>
      <c r="N1" s="444" t="s">
        <v>252</v>
      </c>
      <c r="V1" s="233"/>
      <c r="W1" s="234"/>
      <c r="AB1" s="241" t="s">
        <v>253</v>
      </c>
      <c r="AD1" s="2"/>
      <c r="AE1" s="80"/>
      <c r="AF1" s="80"/>
      <c r="AG1" s="80"/>
      <c r="AH1" s="81"/>
      <c r="AI1" s="81"/>
      <c r="AQ1" s="209"/>
      <c r="AR1" s="209"/>
      <c r="AS1" s="207"/>
      <c r="AT1" s="207"/>
      <c r="AU1" s="32"/>
      <c r="AV1" s="32"/>
      <c r="AY1" s="232" t="s">
        <v>251</v>
      </c>
      <c r="AZ1" s="233"/>
      <c r="BA1" s="234"/>
      <c r="BG1" s="335" t="s">
        <v>254</v>
      </c>
      <c r="BH1" s="330" t="s">
        <v>255</v>
      </c>
      <c r="BI1" s="330" t="s">
        <v>256</v>
      </c>
      <c r="BJ1" s="330" t="s">
        <v>257</v>
      </c>
      <c r="BK1" s="330" t="s">
        <v>258</v>
      </c>
    </row>
    <row r="2" spans="1:63" ht="22.5" customHeight="1">
      <c r="A2" s="714"/>
      <c r="B2" s="715"/>
      <c r="C2" s="716"/>
      <c r="E2" s="206" t="s">
        <v>259</v>
      </c>
      <c r="F2" s="206"/>
      <c r="H2" s="206"/>
      <c r="I2" s="215" t="s">
        <v>260</v>
      </c>
      <c r="V2" s="222"/>
      <c r="W2" s="223"/>
      <c r="Z2" s="297" t="s">
        <v>261</v>
      </c>
      <c r="AB2" s="241" t="s">
        <v>262</v>
      </c>
      <c r="AD2" s="2"/>
      <c r="AE2" s="80"/>
      <c r="AF2" s="80"/>
      <c r="AG2" s="80"/>
      <c r="AH2" s="81"/>
      <c r="AI2" s="81"/>
      <c r="AO2" s="208">
        <v>0.746</v>
      </c>
      <c r="AP2" s="209" t="s">
        <v>263</v>
      </c>
      <c r="AQ2" s="209"/>
      <c r="AR2" s="209"/>
      <c r="AS2" s="207"/>
      <c r="AT2" s="207"/>
      <c r="AU2" s="32"/>
      <c r="AV2" s="32"/>
      <c r="AY2" s="231" t="s">
        <v>260</v>
      </c>
      <c r="AZ2" s="222"/>
      <c r="BA2" s="223"/>
      <c r="BH2" s="32" t="s">
        <v>264</v>
      </c>
      <c r="BI2" s="32">
        <v>1</v>
      </c>
      <c r="BJ2" s="32" t="s">
        <v>265</v>
      </c>
      <c r="BK2" s="331" t="s">
        <v>266</v>
      </c>
    </row>
    <row r="3" spans="1:63" ht="22.5" customHeight="1">
      <c r="A3" s="717"/>
      <c r="B3" s="718"/>
      <c r="C3" s="719"/>
      <c r="G3" s="219" t="s">
        <v>267</v>
      </c>
      <c r="I3" s="262" t="s">
        <v>268</v>
      </c>
      <c r="N3" s="457" t="s">
        <v>269</v>
      </c>
      <c r="V3" s="260"/>
      <c r="W3" s="261"/>
      <c r="Y3" s="298" t="s">
        <v>270</v>
      </c>
      <c r="Z3" s="299">
        <v>0.4</v>
      </c>
      <c r="AB3" s="241" t="s">
        <v>271</v>
      </c>
      <c r="AD3" s="2"/>
      <c r="AE3" s="80"/>
      <c r="AF3" s="80"/>
      <c r="AG3" s="80"/>
      <c r="AH3" s="81"/>
      <c r="AI3" s="81"/>
      <c r="AO3" s="699">
        <v>0.9</v>
      </c>
      <c r="AP3" s="209" t="s">
        <v>272</v>
      </c>
      <c r="AQ3" s="209"/>
      <c r="AR3" s="209"/>
      <c r="AS3" s="207"/>
      <c r="AT3" s="207"/>
      <c r="AU3" s="32"/>
      <c r="AV3" s="32"/>
      <c r="AY3" s="334" t="s">
        <v>268</v>
      </c>
      <c r="AZ3" s="260"/>
      <c r="BA3" s="261"/>
      <c r="BH3" s="32" t="s">
        <v>273</v>
      </c>
      <c r="BI3" s="32">
        <v>3</v>
      </c>
      <c r="BJ3" s="32" t="s">
        <v>274</v>
      </c>
      <c r="BK3" s="32" t="s">
        <v>275</v>
      </c>
    </row>
    <row r="4" spans="1:63" ht="22.5" customHeight="1">
      <c r="I4" s="244" t="s">
        <v>276</v>
      </c>
      <c r="V4" s="246"/>
      <c r="W4" s="247"/>
      <c r="Y4" s="298" t="s">
        <v>277</v>
      </c>
      <c r="Z4" s="299">
        <v>0.6</v>
      </c>
      <c r="AB4" s="241" t="s">
        <v>278</v>
      </c>
      <c r="AD4" s="2"/>
      <c r="AE4" s="80"/>
      <c r="AF4" s="80"/>
      <c r="AG4" s="80"/>
      <c r="AH4" s="81"/>
      <c r="AI4" s="81"/>
      <c r="AN4" s="81" t="s">
        <v>279</v>
      </c>
      <c r="AO4" s="699">
        <v>1</v>
      </c>
      <c r="AP4" s="209" t="s">
        <v>280</v>
      </c>
      <c r="AQ4" s="209"/>
      <c r="AR4" s="209"/>
      <c r="AS4" s="207"/>
      <c r="AT4" s="207"/>
      <c r="AU4" s="448"/>
      <c r="AV4" s="32"/>
      <c r="AY4" s="245" t="s">
        <v>276</v>
      </c>
      <c r="AZ4" s="246"/>
      <c r="BA4" s="247"/>
      <c r="BH4" s="32" t="s">
        <v>281</v>
      </c>
      <c r="BJ4" s="32" t="s">
        <v>282</v>
      </c>
    </row>
    <row r="5" spans="1:63" ht="22.5" customHeight="1" outlineLevel="1">
      <c r="G5" s="90" t="s">
        <v>283</v>
      </c>
      <c r="H5" s="348">
        <f>AM38+AN38</f>
        <v>0</v>
      </c>
      <c r="I5" s="77" t="s">
        <v>124</v>
      </c>
      <c r="AB5" s="241" t="s">
        <v>284</v>
      </c>
      <c r="AD5" s="2"/>
      <c r="AE5" s="80"/>
      <c r="AF5" s="80"/>
      <c r="AG5" s="80"/>
      <c r="AH5" s="81"/>
      <c r="AI5" s="81"/>
      <c r="AO5" s="32"/>
      <c r="AP5" s="32"/>
      <c r="AQ5" s="209"/>
      <c r="AR5" s="209"/>
      <c r="AS5" s="32"/>
      <c r="AT5" s="207"/>
      <c r="AU5" s="448" t="s">
        <v>285</v>
      </c>
      <c r="AV5" s="32"/>
      <c r="BH5" s="32" t="s">
        <v>286</v>
      </c>
      <c r="BJ5" s="32" t="s">
        <v>287</v>
      </c>
    </row>
    <row r="6" spans="1:63" ht="22.5" customHeight="1" outlineLevel="1">
      <c r="G6" s="90" t="s">
        <v>288</v>
      </c>
      <c r="H6" s="288">
        <v>61000000</v>
      </c>
      <c r="I6" s="77" t="s">
        <v>124</v>
      </c>
      <c r="P6" s="445" t="s">
        <v>289</v>
      </c>
      <c r="Y6" s="210" t="s">
        <v>290</v>
      </c>
      <c r="Z6" s="268" t="s">
        <v>291</v>
      </c>
      <c r="AA6" s="281" t="s">
        <v>292</v>
      </c>
      <c r="AB6" s="241" t="s">
        <v>293</v>
      </c>
      <c r="AD6" s="2"/>
      <c r="AE6" s="80"/>
      <c r="AF6" s="80"/>
      <c r="AG6" s="80"/>
      <c r="AH6" s="81"/>
      <c r="AI6" s="81"/>
      <c r="AO6" s="252" t="s">
        <v>294</v>
      </c>
      <c r="AP6" s="252" t="s">
        <v>294</v>
      </c>
      <c r="AQ6" s="209"/>
      <c r="AR6" s="209"/>
      <c r="AS6" s="32"/>
      <c r="AT6" s="207"/>
      <c r="AU6" s="448" t="s">
        <v>295</v>
      </c>
      <c r="AV6" s="32"/>
      <c r="BH6" s="32" t="s">
        <v>296</v>
      </c>
    </row>
    <row r="7" spans="1:63" ht="22.5" customHeight="1" outlineLevel="2">
      <c r="F7" s="90" t="s">
        <v>297</v>
      </c>
      <c r="G7" s="290">
        <v>2023</v>
      </c>
      <c r="I7" s="29"/>
      <c r="R7" s="446" t="s">
        <v>298</v>
      </c>
      <c r="S7" s="447"/>
      <c r="T7" s="447"/>
      <c r="U7" s="447"/>
      <c r="X7" s="153" t="s">
        <v>299</v>
      </c>
      <c r="Y7" s="279">
        <v>8760</v>
      </c>
      <c r="Z7" s="280">
        <v>8400</v>
      </c>
      <c r="AA7" s="336">
        <f>Z7/Y7</f>
        <v>0.95890410958904104</v>
      </c>
      <c r="AB7" s="267" t="s">
        <v>300</v>
      </c>
      <c r="AD7" s="2"/>
      <c r="AE7" s="80"/>
      <c r="AF7" s="80"/>
      <c r="AG7" s="80"/>
      <c r="AH7" s="81"/>
      <c r="AI7" s="81"/>
      <c r="AO7" s="253">
        <v>3412.14</v>
      </c>
      <c r="AP7" s="253">
        <v>3412.14</v>
      </c>
      <c r="AQ7" s="259">
        <f>5000/8760</f>
        <v>0.57077625570776258</v>
      </c>
      <c r="AR7" s="259"/>
      <c r="AS7" s="32"/>
      <c r="AT7" s="207"/>
      <c r="AU7" s="448" t="s">
        <v>301</v>
      </c>
      <c r="AV7" s="32"/>
      <c r="AZ7" s="278" t="s">
        <v>302</v>
      </c>
      <c r="BA7" s="278" t="s">
        <v>303</v>
      </c>
      <c r="BH7" s="32" t="s">
        <v>304</v>
      </c>
    </row>
    <row r="8" spans="1:63" ht="22.5" customHeight="1" outlineLevel="1">
      <c r="G8" s="153" t="s">
        <v>305</v>
      </c>
      <c r="H8" s="286">
        <f>H5-H6</f>
        <v>-61000000</v>
      </c>
      <c r="I8" s="287">
        <f>H8/H6</f>
        <v>-1</v>
      </c>
      <c r="R8" s="405" t="s">
        <v>306</v>
      </c>
      <c r="T8" s="405" t="s">
        <v>306</v>
      </c>
      <c r="U8" s="405" t="s">
        <v>306</v>
      </c>
      <c r="AB8" s="241" t="s">
        <v>307</v>
      </c>
      <c r="AE8" s="80"/>
      <c r="AF8" s="80"/>
      <c r="AG8" s="80"/>
      <c r="AH8" s="81"/>
      <c r="AI8" s="81"/>
      <c r="AO8" s="254" t="s">
        <v>308</v>
      </c>
      <c r="AP8" s="255"/>
      <c r="AQ8" s="209"/>
      <c r="AR8" s="209"/>
      <c r="AS8" s="32"/>
      <c r="AT8" s="207"/>
      <c r="AU8" s="448" t="s">
        <v>309</v>
      </c>
      <c r="AV8" s="32"/>
      <c r="AZ8" s="278" t="s">
        <v>310</v>
      </c>
      <c r="BA8" s="278" t="s">
        <v>311</v>
      </c>
      <c r="BB8" s="278" t="s">
        <v>310</v>
      </c>
      <c r="BC8" s="278" t="s">
        <v>311</v>
      </c>
    </row>
    <row r="9" spans="1:63" ht="18" customHeight="1" outlineLevel="1">
      <c r="A9" s="227" t="s">
        <v>312</v>
      </c>
      <c r="B9" s="225"/>
      <c r="C9" s="226"/>
      <c r="P9" s="224" t="s">
        <v>313</v>
      </c>
      <c r="Q9" s="225"/>
      <c r="R9" s="225"/>
      <c r="S9" s="225"/>
      <c r="T9" s="225"/>
      <c r="U9" s="225"/>
      <c r="V9" s="225"/>
      <c r="W9" s="225"/>
      <c r="X9" s="225"/>
      <c r="Y9" s="225"/>
      <c r="Z9" s="225"/>
      <c r="AA9" s="225"/>
      <c r="AB9" s="262" t="s">
        <v>314</v>
      </c>
      <c r="AC9" s="300" t="s">
        <v>315</v>
      </c>
      <c r="AD9" s="257" t="s">
        <v>316</v>
      </c>
      <c r="AE9" s="80"/>
      <c r="AF9" s="265" t="s">
        <v>317</v>
      </c>
      <c r="AG9" s="265" t="s">
        <v>310</v>
      </c>
      <c r="AH9" s="265" t="s">
        <v>311</v>
      </c>
      <c r="AI9" s="248" t="s">
        <v>310</v>
      </c>
      <c r="AJ9" s="248" t="s">
        <v>311</v>
      </c>
      <c r="AK9" s="249" t="s">
        <v>310</v>
      </c>
      <c r="AL9" s="249" t="s">
        <v>311</v>
      </c>
      <c r="AM9" s="249" t="s">
        <v>310</v>
      </c>
      <c r="AN9" s="249" t="s">
        <v>311</v>
      </c>
      <c r="AO9" s="249" t="s">
        <v>310</v>
      </c>
      <c r="AP9" s="249" t="s">
        <v>311</v>
      </c>
      <c r="AQ9" s="209"/>
      <c r="AR9" s="209"/>
      <c r="AS9" s="211" t="s">
        <v>318</v>
      </c>
      <c r="AT9" s="239"/>
      <c r="AU9" s="221"/>
      <c r="AV9" s="271" t="s">
        <v>319</v>
      </c>
      <c r="AW9" s="272"/>
      <c r="AX9" s="273"/>
      <c r="AY9" s="273"/>
      <c r="AZ9" s="274" t="s">
        <v>320</v>
      </c>
      <c r="BA9" s="274" t="s">
        <v>320</v>
      </c>
      <c r="BB9" s="274" t="s">
        <v>321</v>
      </c>
      <c r="BC9" s="275" t="s">
        <v>321</v>
      </c>
    </row>
    <row r="10" spans="1:63" ht="18" customHeight="1" outlineLevel="1">
      <c r="A10" s="210" t="s">
        <v>322</v>
      </c>
      <c r="B10" s="210" t="s">
        <v>323</v>
      </c>
      <c r="C10" s="210" t="s">
        <v>324</v>
      </c>
      <c r="D10" s="210" t="s">
        <v>325</v>
      </c>
      <c r="E10" s="210" t="s">
        <v>326</v>
      </c>
      <c r="F10" s="210" t="s">
        <v>327</v>
      </c>
      <c r="G10" s="210" t="s">
        <v>328</v>
      </c>
      <c r="H10" s="210" t="s">
        <v>329</v>
      </c>
      <c r="I10" s="210" t="s">
        <v>330</v>
      </c>
      <c r="J10" s="210" t="s">
        <v>331</v>
      </c>
      <c r="K10" s="210" t="s">
        <v>332</v>
      </c>
      <c r="L10" s="210" t="s">
        <v>333</v>
      </c>
      <c r="M10" s="453" t="s">
        <v>334</v>
      </c>
      <c r="N10" s="210" t="s">
        <v>335</v>
      </c>
      <c r="O10" s="210" t="s">
        <v>336</v>
      </c>
      <c r="P10" s="236" t="s">
        <v>337</v>
      </c>
      <c r="Q10" s="237" t="s">
        <v>338</v>
      </c>
      <c r="R10" s="236" t="s">
        <v>339</v>
      </c>
      <c r="S10" s="236" t="s">
        <v>340</v>
      </c>
      <c r="T10" s="236" t="s">
        <v>341</v>
      </c>
      <c r="U10" s="236" t="s">
        <v>342</v>
      </c>
      <c r="V10" s="236" t="s">
        <v>343</v>
      </c>
      <c r="W10" s="236" t="s">
        <v>344</v>
      </c>
      <c r="X10" s="236" t="s">
        <v>345</v>
      </c>
      <c r="Y10" s="236" t="s">
        <v>346</v>
      </c>
      <c r="Z10" s="236" t="s">
        <v>347</v>
      </c>
      <c r="AA10" s="236" t="s">
        <v>348</v>
      </c>
      <c r="AB10" s="262" t="s">
        <v>349</v>
      </c>
      <c r="AC10" s="332" t="s">
        <v>350</v>
      </c>
      <c r="AD10" s="258" t="s">
        <v>351</v>
      </c>
      <c r="AE10" s="264" t="s">
        <v>352</v>
      </c>
      <c r="AF10" s="264" t="s">
        <v>292</v>
      </c>
      <c r="AG10" s="265" t="s">
        <v>353</v>
      </c>
      <c r="AH10" s="265" t="s">
        <v>353</v>
      </c>
      <c r="AI10" s="250" t="s">
        <v>354</v>
      </c>
      <c r="AJ10" s="250" t="s">
        <v>354</v>
      </c>
      <c r="AK10" s="250" t="s">
        <v>355</v>
      </c>
      <c r="AL10" s="250" t="s">
        <v>355</v>
      </c>
      <c r="AM10" s="250" t="s">
        <v>124</v>
      </c>
      <c r="AN10" s="250" t="s">
        <v>124</v>
      </c>
      <c r="AO10" s="251" t="s">
        <v>356</v>
      </c>
      <c r="AP10" s="251" t="s">
        <v>356</v>
      </c>
      <c r="AQ10" s="211" t="s">
        <v>357</v>
      </c>
      <c r="AR10" s="341" t="s">
        <v>358</v>
      </c>
      <c r="AS10" s="240" t="s">
        <v>359</v>
      </c>
      <c r="AT10" s="240" t="s">
        <v>360</v>
      </c>
      <c r="AU10" s="449" t="s">
        <v>361</v>
      </c>
      <c r="AV10" s="276" t="s">
        <v>362</v>
      </c>
      <c r="AW10" s="276" t="s">
        <v>363</v>
      </c>
      <c r="AX10" s="277" t="s">
        <v>364</v>
      </c>
      <c r="AY10" s="277" t="s">
        <v>365</v>
      </c>
      <c r="AZ10" s="277" t="s">
        <v>124</v>
      </c>
      <c r="BA10" s="277" t="s">
        <v>124</v>
      </c>
      <c r="BB10" s="277" t="s">
        <v>124</v>
      </c>
      <c r="BC10" s="276" t="s">
        <v>124</v>
      </c>
    </row>
    <row r="11" spans="1:63" ht="15.5" outlineLevel="3">
      <c r="A11" s="181">
        <v>1</v>
      </c>
      <c r="B11" s="181"/>
      <c r="C11" s="181"/>
      <c r="D11" s="181"/>
      <c r="E11" s="181"/>
      <c r="F11" s="181"/>
      <c r="G11" s="181"/>
      <c r="H11" s="214"/>
      <c r="I11" s="214"/>
      <c r="J11" s="214"/>
      <c r="K11" s="181"/>
      <c r="L11" s="181"/>
      <c r="M11" s="4"/>
      <c r="N11" s="214"/>
      <c r="O11" s="181"/>
      <c r="P11" s="181"/>
      <c r="Q11" s="213"/>
      <c r="R11" s="181"/>
      <c r="S11" s="181"/>
      <c r="T11" s="181"/>
      <c r="U11" s="181"/>
      <c r="V11" s="181"/>
      <c r="W11" s="181"/>
      <c r="X11" s="181"/>
      <c r="Y11" s="181"/>
      <c r="Z11" s="181"/>
      <c r="AA11" s="181"/>
      <c r="AB11" s="268"/>
      <c r="AC11" s="269"/>
      <c r="AD11" s="242">
        <v>8760</v>
      </c>
      <c r="AE11" s="270"/>
      <c r="AF11" s="270"/>
      <c r="AG11" s="270"/>
      <c r="AH11" s="270"/>
      <c r="AI11" s="212">
        <f t="shared" ref="AI11:AI36" si="0">$AD11*AF11*$Z$3</f>
        <v>0</v>
      </c>
      <c r="AJ11" s="212">
        <f t="shared" ref="AJ11:AJ36" si="1">$AD11*AF11*$Z$4</f>
        <v>0</v>
      </c>
      <c r="AK11" s="235">
        <f t="shared" ref="AK11:AK36" si="2">IF($P11&gt;0,((($O11*$P11*$AO$2/$Q11)*$AG11)),IF($T11=1,($AU11*$AE11*$AG11),((1.732*($U11/1000)*$R11*$AO$3*$AE11*$AG11))))</f>
        <v>0</v>
      </c>
      <c r="AL11" s="235">
        <f t="shared" ref="AL11:AL36" si="3">IF($P11&gt;0,((($O11*$P11*$AO$2/$Q11)*$AH11)),IF($T11=1,($AU11*$AE11*$AH11),((1.732*($U11/1000)*$R11*$AO$3*$AE11*$AH11))))</f>
        <v>0</v>
      </c>
      <c r="AM11" s="212">
        <f t="shared" ref="AM11:AM36" si="4">AK11*AI11</f>
        <v>0</v>
      </c>
      <c r="AN11" s="212">
        <f t="shared" ref="AN11:AN36" si="5">AL11*AJ11</f>
        <v>0</v>
      </c>
      <c r="AO11" s="342">
        <f t="shared" ref="AO11:AO36" si="6">AM11*$AO$7/1000000</f>
        <v>0</v>
      </c>
      <c r="AP11" s="342">
        <f t="shared" ref="AP11:AP36" si="7">AN11*$AP$7/1000000</f>
        <v>0</v>
      </c>
      <c r="AQ11" s="214"/>
      <c r="AR11" s="214"/>
      <c r="AS11" s="181"/>
      <c r="AT11" s="181"/>
      <c r="AU11" s="238"/>
      <c r="AV11" s="181"/>
      <c r="AW11" s="181"/>
      <c r="AX11" s="181"/>
      <c r="AY11" s="181"/>
      <c r="AZ11" s="181"/>
      <c r="BA11" s="181"/>
      <c r="BB11" s="242">
        <f t="shared" ref="BB11:BB36" si="8">AM11</f>
        <v>0</v>
      </c>
      <c r="BC11" s="242">
        <f t="shared" ref="BC11:BC36" si="9">AN11</f>
        <v>0</v>
      </c>
    </row>
    <row r="12" spans="1:63" ht="15.5" outlineLevel="3" collapsed="1">
      <c r="A12" s="181">
        <v>2</v>
      </c>
      <c r="B12" s="181"/>
      <c r="C12" s="181"/>
      <c r="D12" s="181"/>
      <c r="E12" s="181"/>
      <c r="F12" s="181"/>
      <c r="G12" s="181"/>
      <c r="H12" s="214"/>
      <c r="I12" s="214"/>
      <c r="J12" s="214"/>
      <c r="K12" s="181"/>
      <c r="L12" s="181"/>
      <c r="M12" s="4"/>
      <c r="N12" s="214"/>
      <c r="O12" s="181"/>
      <c r="P12" s="181"/>
      <c r="Q12" s="213"/>
      <c r="R12" s="181"/>
      <c r="S12" s="181"/>
      <c r="T12" s="181"/>
      <c r="U12" s="181"/>
      <c r="V12" s="181"/>
      <c r="W12" s="181"/>
      <c r="X12" s="181"/>
      <c r="Y12" s="181"/>
      <c r="Z12" s="181"/>
      <c r="AA12" s="181"/>
      <c r="AB12" s="268"/>
      <c r="AC12" s="269"/>
      <c r="AD12" s="242">
        <v>8760</v>
      </c>
      <c r="AE12" s="270"/>
      <c r="AF12" s="270"/>
      <c r="AG12" s="270"/>
      <c r="AH12" s="270"/>
      <c r="AI12" s="212">
        <f t="shared" si="0"/>
        <v>0</v>
      </c>
      <c r="AJ12" s="212">
        <f t="shared" si="1"/>
        <v>0</v>
      </c>
      <c r="AK12" s="235">
        <f t="shared" si="2"/>
        <v>0</v>
      </c>
      <c r="AL12" s="235">
        <f t="shared" si="3"/>
        <v>0</v>
      </c>
      <c r="AM12" s="212">
        <f t="shared" si="4"/>
        <v>0</v>
      </c>
      <c r="AN12" s="212">
        <f t="shared" si="5"/>
        <v>0</v>
      </c>
      <c r="AO12" s="342">
        <f t="shared" si="6"/>
        <v>0</v>
      </c>
      <c r="AP12" s="342">
        <f t="shared" si="7"/>
        <v>0</v>
      </c>
      <c r="AQ12" s="214"/>
      <c r="AR12" s="214"/>
      <c r="AS12" s="181"/>
      <c r="AT12" s="181"/>
      <c r="AU12" s="238"/>
      <c r="AV12" s="181"/>
      <c r="AW12" s="181"/>
      <c r="AX12" s="181"/>
      <c r="AY12" s="181"/>
      <c r="AZ12" s="181"/>
      <c r="BA12" s="181"/>
      <c r="BB12" s="242">
        <f t="shared" si="8"/>
        <v>0</v>
      </c>
      <c r="BC12" s="242">
        <f t="shared" si="9"/>
        <v>0</v>
      </c>
    </row>
    <row r="13" spans="1:63" ht="15.75" customHeight="1" outlineLevel="3" collapsed="1">
      <c r="A13" s="181">
        <v>3</v>
      </c>
      <c r="B13" s="181"/>
      <c r="C13" s="181"/>
      <c r="D13" s="181"/>
      <c r="E13" s="181"/>
      <c r="F13" s="181"/>
      <c r="G13" s="181"/>
      <c r="H13" s="214"/>
      <c r="I13" s="214"/>
      <c r="J13" s="214"/>
      <c r="K13" s="181"/>
      <c r="L13" s="181"/>
      <c r="M13" s="4"/>
      <c r="N13" s="214"/>
      <c r="O13" s="181"/>
      <c r="P13" s="181"/>
      <c r="Q13" s="213"/>
      <c r="R13" s="181"/>
      <c r="S13" s="181"/>
      <c r="T13" s="181"/>
      <c r="U13" s="181"/>
      <c r="V13" s="181"/>
      <c r="W13" s="181"/>
      <c r="X13" s="181"/>
      <c r="Y13" s="181"/>
      <c r="Z13" s="181"/>
      <c r="AA13" s="181"/>
      <c r="AB13" s="268"/>
      <c r="AC13" s="269"/>
      <c r="AD13" s="242">
        <v>8760</v>
      </c>
      <c r="AE13" s="270"/>
      <c r="AF13" s="270"/>
      <c r="AG13" s="270"/>
      <c r="AH13" s="270"/>
      <c r="AI13" s="212">
        <f t="shared" si="0"/>
        <v>0</v>
      </c>
      <c r="AJ13" s="212">
        <f t="shared" si="1"/>
        <v>0</v>
      </c>
      <c r="AK13" s="235">
        <f t="shared" si="2"/>
        <v>0</v>
      </c>
      <c r="AL13" s="235">
        <f t="shared" si="3"/>
        <v>0</v>
      </c>
      <c r="AM13" s="212">
        <f t="shared" si="4"/>
        <v>0</v>
      </c>
      <c r="AN13" s="212">
        <f t="shared" si="5"/>
        <v>0</v>
      </c>
      <c r="AO13" s="342">
        <f t="shared" si="6"/>
        <v>0</v>
      </c>
      <c r="AP13" s="342">
        <f t="shared" si="7"/>
        <v>0</v>
      </c>
      <c r="AQ13" s="214"/>
      <c r="AR13" s="214"/>
      <c r="AS13" s="181"/>
      <c r="AT13" s="181"/>
      <c r="AU13" s="238"/>
      <c r="AV13" s="181"/>
      <c r="AW13" s="181"/>
      <c r="AX13" s="181"/>
      <c r="AY13" s="181"/>
      <c r="AZ13" s="181"/>
      <c r="BA13" s="181"/>
      <c r="BB13" s="242">
        <f t="shared" si="8"/>
        <v>0</v>
      </c>
      <c r="BC13" s="242">
        <f t="shared" si="9"/>
        <v>0</v>
      </c>
    </row>
    <row r="14" spans="1:63" ht="15.75" customHeight="1" outlineLevel="3" collapsed="1">
      <c r="A14" s="181">
        <v>4</v>
      </c>
      <c r="B14" s="181"/>
      <c r="C14" s="181"/>
      <c r="D14" s="181"/>
      <c r="E14" s="181"/>
      <c r="F14" s="181"/>
      <c r="G14" s="181"/>
      <c r="H14" s="214"/>
      <c r="I14" s="214"/>
      <c r="J14" s="214"/>
      <c r="K14" s="181"/>
      <c r="L14" s="181"/>
      <c r="M14" s="4"/>
      <c r="N14" s="214"/>
      <c r="O14" s="181"/>
      <c r="P14" s="181"/>
      <c r="Q14" s="213"/>
      <c r="R14" s="181"/>
      <c r="S14" s="181"/>
      <c r="T14" s="181"/>
      <c r="U14" s="181"/>
      <c r="V14" s="181"/>
      <c r="W14" s="181"/>
      <c r="X14" s="181"/>
      <c r="Y14" s="181"/>
      <c r="Z14" s="181"/>
      <c r="AA14" s="181"/>
      <c r="AB14" s="268"/>
      <c r="AC14" s="269"/>
      <c r="AD14" s="242">
        <v>8760</v>
      </c>
      <c r="AE14" s="270"/>
      <c r="AF14" s="270"/>
      <c r="AG14" s="270"/>
      <c r="AH14" s="270"/>
      <c r="AI14" s="212">
        <f t="shared" si="0"/>
        <v>0</v>
      </c>
      <c r="AJ14" s="212">
        <f t="shared" si="1"/>
        <v>0</v>
      </c>
      <c r="AK14" s="235">
        <f t="shared" si="2"/>
        <v>0</v>
      </c>
      <c r="AL14" s="235">
        <f t="shared" si="3"/>
        <v>0</v>
      </c>
      <c r="AM14" s="212">
        <f t="shared" si="4"/>
        <v>0</v>
      </c>
      <c r="AN14" s="212">
        <f t="shared" si="5"/>
        <v>0</v>
      </c>
      <c r="AO14" s="342">
        <f t="shared" si="6"/>
        <v>0</v>
      </c>
      <c r="AP14" s="342">
        <f t="shared" si="7"/>
        <v>0</v>
      </c>
      <c r="AQ14" s="214"/>
      <c r="AR14" s="214"/>
      <c r="AS14" s="181"/>
      <c r="AT14" s="181"/>
      <c r="AU14" s="238"/>
      <c r="AV14" s="181"/>
      <c r="AW14" s="181"/>
      <c r="AX14" s="181"/>
      <c r="AY14" s="181"/>
      <c r="AZ14" s="181"/>
      <c r="BA14" s="181"/>
      <c r="BB14" s="242">
        <f t="shared" si="8"/>
        <v>0</v>
      </c>
      <c r="BC14" s="242">
        <f t="shared" si="9"/>
        <v>0</v>
      </c>
    </row>
    <row r="15" spans="1:63" ht="15.75" customHeight="1" outlineLevel="3" collapsed="1">
      <c r="A15" s="181">
        <v>5</v>
      </c>
      <c r="B15" s="181"/>
      <c r="C15" s="181"/>
      <c r="D15" s="181"/>
      <c r="E15" s="181"/>
      <c r="F15" s="181"/>
      <c r="G15" s="181"/>
      <c r="H15" s="214"/>
      <c r="I15" s="214"/>
      <c r="J15" s="214"/>
      <c r="K15" s="181"/>
      <c r="L15" s="181"/>
      <c r="M15" s="4"/>
      <c r="N15" s="214"/>
      <c r="O15" s="181"/>
      <c r="P15" s="181"/>
      <c r="Q15" s="213"/>
      <c r="R15" s="181"/>
      <c r="S15" s="181"/>
      <c r="T15" s="181"/>
      <c r="U15" s="181"/>
      <c r="V15" s="181"/>
      <c r="W15" s="181"/>
      <c r="X15" s="181"/>
      <c r="Y15" s="181"/>
      <c r="Z15" s="181"/>
      <c r="AA15" s="181"/>
      <c r="AB15" s="268"/>
      <c r="AC15" s="269"/>
      <c r="AD15" s="242">
        <v>8760</v>
      </c>
      <c r="AE15" s="270"/>
      <c r="AF15" s="270"/>
      <c r="AG15" s="270"/>
      <c r="AH15" s="270"/>
      <c r="AI15" s="212">
        <f t="shared" si="0"/>
        <v>0</v>
      </c>
      <c r="AJ15" s="212">
        <f t="shared" si="1"/>
        <v>0</v>
      </c>
      <c r="AK15" s="235">
        <f t="shared" si="2"/>
        <v>0</v>
      </c>
      <c r="AL15" s="235">
        <f t="shared" si="3"/>
        <v>0</v>
      </c>
      <c r="AM15" s="212">
        <f t="shared" si="4"/>
        <v>0</v>
      </c>
      <c r="AN15" s="212">
        <f t="shared" si="5"/>
        <v>0</v>
      </c>
      <c r="AO15" s="342">
        <f t="shared" si="6"/>
        <v>0</v>
      </c>
      <c r="AP15" s="342">
        <f t="shared" si="7"/>
        <v>0</v>
      </c>
      <c r="AQ15" s="214"/>
      <c r="AR15" s="214"/>
      <c r="AS15" s="181"/>
      <c r="AT15" s="181"/>
      <c r="AU15" s="238"/>
      <c r="AV15" s="181"/>
      <c r="AW15" s="181"/>
      <c r="AX15" s="181"/>
      <c r="AY15" s="181"/>
      <c r="AZ15" s="181"/>
      <c r="BA15" s="181"/>
      <c r="BB15" s="242">
        <f t="shared" si="8"/>
        <v>0</v>
      </c>
      <c r="BC15" s="242">
        <f t="shared" si="9"/>
        <v>0</v>
      </c>
    </row>
    <row r="16" spans="1:63" ht="15.75" customHeight="1" outlineLevel="3" collapsed="1">
      <c r="A16" s="181">
        <v>6</v>
      </c>
      <c r="B16" s="181"/>
      <c r="C16" s="181"/>
      <c r="D16" s="181"/>
      <c r="E16" s="181"/>
      <c r="F16" s="181"/>
      <c r="G16" s="181"/>
      <c r="H16" s="214"/>
      <c r="I16" s="214"/>
      <c r="J16" s="214"/>
      <c r="K16" s="181"/>
      <c r="L16" s="181"/>
      <c r="M16" s="4"/>
      <c r="N16" s="214"/>
      <c r="O16" s="181"/>
      <c r="P16" s="181"/>
      <c r="Q16" s="213"/>
      <c r="R16" s="181"/>
      <c r="S16" s="181"/>
      <c r="T16" s="181"/>
      <c r="U16" s="181"/>
      <c r="V16" s="181"/>
      <c r="W16" s="181"/>
      <c r="X16" s="181"/>
      <c r="Y16" s="181"/>
      <c r="Z16" s="181"/>
      <c r="AA16" s="181"/>
      <c r="AB16" s="268"/>
      <c r="AC16" s="269"/>
      <c r="AD16" s="242">
        <v>8760</v>
      </c>
      <c r="AE16" s="270"/>
      <c r="AF16" s="270"/>
      <c r="AG16" s="270"/>
      <c r="AH16" s="270"/>
      <c r="AI16" s="212">
        <f t="shared" si="0"/>
        <v>0</v>
      </c>
      <c r="AJ16" s="212">
        <f t="shared" si="1"/>
        <v>0</v>
      </c>
      <c r="AK16" s="235">
        <f t="shared" si="2"/>
        <v>0</v>
      </c>
      <c r="AL16" s="235">
        <f t="shared" si="3"/>
        <v>0</v>
      </c>
      <c r="AM16" s="212">
        <f t="shared" si="4"/>
        <v>0</v>
      </c>
      <c r="AN16" s="212">
        <f t="shared" si="5"/>
        <v>0</v>
      </c>
      <c r="AO16" s="342">
        <f t="shared" si="6"/>
        <v>0</v>
      </c>
      <c r="AP16" s="342">
        <f t="shared" si="7"/>
        <v>0</v>
      </c>
      <c r="AQ16" s="214"/>
      <c r="AR16" s="214"/>
      <c r="AS16" s="181"/>
      <c r="AT16" s="181"/>
      <c r="AU16" s="238"/>
      <c r="AV16" s="181"/>
      <c r="AW16" s="181"/>
      <c r="AX16" s="181"/>
      <c r="AY16" s="181"/>
      <c r="AZ16" s="181"/>
      <c r="BA16" s="181"/>
      <c r="BB16" s="242">
        <f t="shared" si="8"/>
        <v>0</v>
      </c>
      <c r="BC16" s="242">
        <f t="shared" si="9"/>
        <v>0</v>
      </c>
    </row>
    <row r="17" spans="1:55" ht="15.75" customHeight="1" outlineLevel="3" collapsed="1">
      <c r="A17" s="181">
        <v>7</v>
      </c>
      <c r="B17" s="181"/>
      <c r="C17" s="181"/>
      <c r="D17" s="181"/>
      <c r="E17" s="181"/>
      <c r="F17" s="181"/>
      <c r="G17" s="181"/>
      <c r="H17" s="214"/>
      <c r="I17" s="214"/>
      <c r="J17" s="214"/>
      <c r="K17" s="181"/>
      <c r="L17" s="181"/>
      <c r="M17" s="4"/>
      <c r="N17" s="214"/>
      <c r="O17" s="181"/>
      <c r="P17" s="181"/>
      <c r="Q17" s="213"/>
      <c r="R17" s="181"/>
      <c r="S17" s="181"/>
      <c r="T17" s="181"/>
      <c r="U17" s="181"/>
      <c r="V17" s="181"/>
      <c r="W17" s="181"/>
      <c r="X17" s="181"/>
      <c r="Y17" s="181"/>
      <c r="Z17" s="181"/>
      <c r="AA17" s="181"/>
      <c r="AB17" s="268"/>
      <c r="AC17" s="269"/>
      <c r="AD17" s="242">
        <v>8760</v>
      </c>
      <c r="AE17" s="270"/>
      <c r="AF17" s="270"/>
      <c r="AG17" s="270"/>
      <c r="AH17" s="270"/>
      <c r="AI17" s="212">
        <f t="shared" si="0"/>
        <v>0</v>
      </c>
      <c r="AJ17" s="212">
        <f t="shared" si="1"/>
        <v>0</v>
      </c>
      <c r="AK17" s="235">
        <f t="shared" si="2"/>
        <v>0</v>
      </c>
      <c r="AL17" s="235">
        <f t="shared" si="3"/>
        <v>0</v>
      </c>
      <c r="AM17" s="212">
        <f t="shared" si="4"/>
        <v>0</v>
      </c>
      <c r="AN17" s="212">
        <f t="shared" si="5"/>
        <v>0</v>
      </c>
      <c r="AO17" s="342">
        <f t="shared" si="6"/>
        <v>0</v>
      </c>
      <c r="AP17" s="342">
        <f t="shared" si="7"/>
        <v>0</v>
      </c>
      <c r="AQ17" s="214"/>
      <c r="AR17" s="214"/>
      <c r="AS17" s="181"/>
      <c r="AT17" s="181"/>
      <c r="AU17" s="181"/>
      <c r="AV17" s="181"/>
      <c r="AW17" s="181"/>
      <c r="AX17" s="181"/>
      <c r="AY17" s="181"/>
      <c r="AZ17" s="181"/>
      <c r="BA17" s="181"/>
      <c r="BB17" s="242">
        <f t="shared" si="8"/>
        <v>0</v>
      </c>
      <c r="BC17" s="242">
        <f t="shared" si="9"/>
        <v>0</v>
      </c>
    </row>
    <row r="18" spans="1:55" ht="15.75" customHeight="1" outlineLevel="3" collapsed="1">
      <c r="A18" s="181">
        <v>8</v>
      </c>
      <c r="B18" s="181"/>
      <c r="C18" s="181"/>
      <c r="D18" s="181"/>
      <c r="E18" s="181"/>
      <c r="F18" s="181"/>
      <c r="G18" s="181"/>
      <c r="H18" s="214"/>
      <c r="I18" s="214"/>
      <c r="J18" s="214"/>
      <c r="K18" s="181"/>
      <c r="L18" s="181"/>
      <c r="M18" s="4"/>
      <c r="N18" s="214"/>
      <c r="O18" s="181"/>
      <c r="P18" s="181"/>
      <c r="Q18" s="213"/>
      <c r="R18" s="181"/>
      <c r="S18" s="181"/>
      <c r="T18" s="181"/>
      <c r="U18" s="181"/>
      <c r="V18" s="181"/>
      <c r="W18" s="181"/>
      <c r="X18" s="181"/>
      <c r="Y18" s="181"/>
      <c r="Z18" s="181"/>
      <c r="AA18" s="181"/>
      <c r="AB18" s="268"/>
      <c r="AC18" s="269"/>
      <c r="AD18" s="242">
        <v>8760</v>
      </c>
      <c r="AE18" s="270"/>
      <c r="AF18" s="270"/>
      <c r="AG18" s="270"/>
      <c r="AH18" s="270"/>
      <c r="AI18" s="212">
        <f t="shared" si="0"/>
        <v>0</v>
      </c>
      <c r="AJ18" s="212">
        <f t="shared" si="1"/>
        <v>0</v>
      </c>
      <c r="AK18" s="235">
        <f t="shared" si="2"/>
        <v>0</v>
      </c>
      <c r="AL18" s="235">
        <f t="shared" si="3"/>
        <v>0</v>
      </c>
      <c r="AM18" s="212">
        <f t="shared" si="4"/>
        <v>0</v>
      </c>
      <c r="AN18" s="212">
        <f t="shared" si="5"/>
        <v>0</v>
      </c>
      <c r="AO18" s="342">
        <f t="shared" si="6"/>
        <v>0</v>
      </c>
      <c r="AP18" s="342">
        <f t="shared" si="7"/>
        <v>0</v>
      </c>
      <c r="AQ18" s="214"/>
      <c r="AR18" s="214"/>
      <c r="AS18" s="181"/>
      <c r="AT18" s="181"/>
      <c r="AU18" s="181"/>
      <c r="AV18" s="181"/>
      <c r="AW18" s="181"/>
      <c r="AX18" s="181"/>
      <c r="AY18" s="181"/>
      <c r="AZ18" s="181"/>
      <c r="BA18" s="181"/>
      <c r="BB18" s="242">
        <f t="shared" si="8"/>
        <v>0</v>
      </c>
      <c r="BC18" s="242">
        <f t="shared" si="9"/>
        <v>0</v>
      </c>
    </row>
    <row r="19" spans="1:55" ht="15.75" customHeight="1" outlineLevel="3" collapsed="1">
      <c r="A19" s="181">
        <v>9</v>
      </c>
      <c r="B19" s="181"/>
      <c r="C19" s="181"/>
      <c r="D19" s="181"/>
      <c r="E19" s="181"/>
      <c r="F19" s="181"/>
      <c r="G19" s="181"/>
      <c r="H19" s="214"/>
      <c r="I19" s="214"/>
      <c r="J19" s="214"/>
      <c r="K19" s="181"/>
      <c r="L19" s="181"/>
      <c r="M19" s="4"/>
      <c r="N19" s="228"/>
      <c r="O19" s="181"/>
      <c r="P19" s="181"/>
      <c r="Q19" s="213"/>
      <c r="R19" s="181"/>
      <c r="S19" s="181"/>
      <c r="T19" s="181"/>
      <c r="U19" s="181"/>
      <c r="V19" s="181"/>
      <c r="W19" s="181"/>
      <c r="X19" s="181"/>
      <c r="Y19" s="181"/>
      <c r="Z19" s="181"/>
      <c r="AA19" s="181"/>
      <c r="AB19" s="268"/>
      <c r="AC19" s="269"/>
      <c r="AD19" s="242">
        <v>8760</v>
      </c>
      <c r="AE19" s="270"/>
      <c r="AF19" s="270"/>
      <c r="AG19" s="270"/>
      <c r="AH19" s="270"/>
      <c r="AI19" s="212">
        <f t="shared" si="0"/>
        <v>0</v>
      </c>
      <c r="AJ19" s="212">
        <f t="shared" si="1"/>
        <v>0</v>
      </c>
      <c r="AK19" s="235">
        <f t="shared" si="2"/>
        <v>0</v>
      </c>
      <c r="AL19" s="235">
        <f t="shared" si="3"/>
        <v>0</v>
      </c>
      <c r="AM19" s="212">
        <f t="shared" si="4"/>
        <v>0</v>
      </c>
      <c r="AN19" s="212">
        <f t="shared" si="5"/>
        <v>0</v>
      </c>
      <c r="AO19" s="342">
        <f t="shared" si="6"/>
        <v>0</v>
      </c>
      <c r="AP19" s="342">
        <f t="shared" si="7"/>
        <v>0</v>
      </c>
      <c r="AQ19" s="214"/>
      <c r="AR19" s="214"/>
      <c r="AS19" s="181"/>
      <c r="AT19" s="181"/>
      <c r="AU19" s="238"/>
      <c r="AV19" s="181"/>
      <c r="AW19" s="181"/>
      <c r="AX19" s="181"/>
      <c r="AY19" s="181"/>
      <c r="AZ19" s="181"/>
      <c r="BA19" s="181"/>
      <c r="BB19" s="242">
        <f t="shared" si="8"/>
        <v>0</v>
      </c>
      <c r="BC19" s="242">
        <f t="shared" si="9"/>
        <v>0</v>
      </c>
    </row>
    <row r="20" spans="1:55" ht="15.75" customHeight="1" outlineLevel="3" collapsed="1">
      <c r="A20" s="181">
        <v>10</v>
      </c>
      <c r="B20" s="181"/>
      <c r="C20" s="181"/>
      <c r="D20" s="181"/>
      <c r="E20" s="181"/>
      <c r="F20" s="181"/>
      <c r="G20" s="181"/>
      <c r="H20" s="214"/>
      <c r="I20" s="214"/>
      <c r="J20" s="214"/>
      <c r="K20" s="181"/>
      <c r="L20" s="181"/>
      <c r="M20" s="4"/>
      <c r="N20" s="228"/>
      <c r="O20" s="181"/>
      <c r="P20" s="229"/>
      <c r="Q20" s="230"/>
      <c r="R20" s="229"/>
      <c r="S20" s="229"/>
      <c r="T20" s="181"/>
      <c r="U20" s="181"/>
      <c r="V20" s="181"/>
      <c r="W20" s="229"/>
      <c r="X20" s="229"/>
      <c r="Y20" s="229"/>
      <c r="Z20" s="229"/>
      <c r="AA20" s="229"/>
      <c r="AB20" s="268"/>
      <c r="AC20" s="269"/>
      <c r="AD20" s="242">
        <v>8760</v>
      </c>
      <c r="AE20" s="270"/>
      <c r="AF20" s="270"/>
      <c r="AG20" s="270"/>
      <c r="AH20" s="270"/>
      <c r="AI20" s="212">
        <f t="shared" si="0"/>
        <v>0</v>
      </c>
      <c r="AJ20" s="212">
        <f t="shared" si="1"/>
        <v>0</v>
      </c>
      <c r="AK20" s="235">
        <f t="shared" si="2"/>
        <v>0</v>
      </c>
      <c r="AL20" s="235">
        <f t="shared" si="3"/>
        <v>0</v>
      </c>
      <c r="AM20" s="212">
        <f t="shared" si="4"/>
        <v>0</v>
      </c>
      <c r="AN20" s="212">
        <f t="shared" si="5"/>
        <v>0</v>
      </c>
      <c r="AO20" s="342">
        <f t="shared" si="6"/>
        <v>0</v>
      </c>
      <c r="AP20" s="342">
        <f t="shared" si="7"/>
        <v>0</v>
      </c>
      <c r="AQ20" s="214"/>
      <c r="AR20" s="214"/>
      <c r="AS20" s="181"/>
      <c r="AT20" s="181"/>
      <c r="AU20" s="181"/>
      <c r="AV20" s="181"/>
      <c r="AW20" s="181"/>
      <c r="AX20" s="181"/>
      <c r="AY20" s="181"/>
      <c r="AZ20" s="181"/>
      <c r="BA20" s="181"/>
      <c r="BB20" s="242">
        <f t="shared" si="8"/>
        <v>0</v>
      </c>
      <c r="BC20" s="242">
        <f t="shared" si="9"/>
        <v>0</v>
      </c>
    </row>
    <row r="21" spans="1:55" ht="15.75" customHeight="1" outlineLevel="3" collapsed="1">
      <c r="A21" s="181">
        <v>11</v>
      </c>
      <c r="B21" s="181"/>
      <c r="C21" s="181"/>
      <c r="D21" s="181"/>
      <c r="E21" s="181"/>
      <c r="F21" s="181"/>
      <c r="G21" s="181"/>
      <c r="H21" s="214"/>
      <c r="I21" s="214"/>
      <c r="J21" s="214"/>
      <c r="K21" s="181"/>
      <c r="L21" s="181"/>
      <c r="M21" s="4"/>
      <c r="N21" s="228"/>
      <c r="O21" s="181"/>
      <c r="P21" s="181"/>
      <c r="Q21" s="213"/>
      <c r="R21" s="181"/>
      <c r="S21" s="181"/>
      <c r="T21" s="181"/>
      <c r="U21" s="181"/>
      <c r="V21" s="181"/>
      <c r="W21" s="181"/>
      <c r="X21" s="181"/>
      <c r="Y21" s="181"/>
      <c r="Z21" s="181"/>
      <c r="AA21" s="181"/>
      <c r="AB21" s="268"/>
      <c r="AC21" s="269"/>
      <c r="AD21" s="242">
        <v>8760</v>
      </c>
      <c r="AE21" s="270"/>
      <c r="AF21" s="270"/>
      <c r="AG21" s="270"/>
      <c r="AH21" s="270"/>
      <c r="AI21" s="212">
        <f t="shared" si="0"/>
        <v>0</v>
      </c>
      <c r="AJ21" s="212">
        <f t="shared" si="1"/>
        <v>0</v>
      </c>
      <c r="AK21" s="235">
        <f t="shared" si="2"/>
        <v>0</v>
      </c>
      <c r="AL21" s="235">
        <f t="shared" si="3"/>
        <v>0</v>
      </c>
      <c r="AM21" s="212">
        <f t="shared" si="4"/>
        <v>0</v>
      </c>
      <c r="AN21" s="212">
        <f t="shared" si="5"/>
        <v>0</v>
      </c>
      <c r="AO21" s="342">
        <f t="shared" si="6"/>
        <v>0</v>
      </c>
      <c r="AP21" s="342">
        <f t="shared" si="7"/>
        <v>0</v>
      </c>
      <c r="AQ21" s="214"/>
      <c r="AR21" s="214"/>
      <c r="AS21" s="181"/>
      <c r="AT21" s="181"/>
      <c r="AU21" s="181"/>
      <c r="AV21" s="181"/>
      <c r="AW21" s="181"/>
      <c r="AX21" s="181"/>
      <c r="AY21" s="181"/>
      <c r="AZ21" s="181"/>
      <c r="BA21" s="181"/>
      <c r="BB21" s="242">
        <f t="shared" si="8"/>
        <v>0</v>
      </c>
      <c r="BC21" s="242">
        <f t="shared" si="9"/>
        <v>0</v>
      </c>
    </row>
    <row r="22" spans="1:55" ht="15.75" customHeight="1" outlineLevel="3" collapsed="1">
      <c r="A22" s="181">
        <v>12</v>
      </c>
      <c r="B22" s="181"/>
      <c r="C22" s="181"/>
      <c r="D22" s="181"/>
      <c r="E22" s="181"/>
      <c r="F22" s="181"/>
      <c r="G22" s="181"/>
      <c r="H22" s="214"/>
      <c r="I22" s="214"/>
      <c r="J22" s="214"/>
      <c r="K22" s="181"/>
      <c r="L22" s="181"/>
      <c r="M22" s="4"/>
      <c r="N22" s="214"/>
      <c r="O22" s="181"/>
      <c r="P22" s="181"/>
      <c r="Q22" s="213"/>
      <c r="R22" s="181"/>
      <c r="S22" s="181"/>
      <c r="T22" s="181"/>
      <c r="U22" s="181"/>
      <c r="V22" s="181"/>
      <c r="W22" s="181"/>
      <c r="X22" s="181"/>
      <c r="Y22" s="181"/>
      <c r="Z22" s="181"/>
      <c r="AA22" s="181"/>
      <c r="AB22" s="268"/>
      <c r="AC22" s="269"/>
      <c r="AD22" s="242">
        <v>8760</v>
      </c>
      <c r="AE22" s="270"/>
      <c r="AF22" s="270"/>
      <c r="AG22" s="270"/>
      <c r="AH22" s="270"/>
      <c r="AI22" s="212">
        <f t="shared" si="0"/>
        <v>0</v>
      </c>
      <c r="AJ22" s="212">
        <f t="shared" si="1"/>
        <v>0</v>
      </c>
      <c r="AK22" s="235">
        <f t="shared" si="2"/>
        <v>0</v>
      </c>
      <c r="AL22" s="235">
        <f t="shared" si="3"/>
        <v>0</v>
      </c>
      <c r="AM22" s="212">
        <f t="shared" si="4"/>
        <v>0</v>
      </c>
      <c r="AN22" s="212">
        <f t="shared" si="5"/>
        <v>0</v>
      </c>
      <c r="AO22" s="342">
        <f t="shared" si="6"/>
        <v>0</v>
      </c>
      <c r="AP22" s="342">
        <f t="shared" si="7"/>
        <v>0</v>
      </c>
      <c r="AQ22" s="214"/>
      <c r="AR22" s="214"/>
      <c r="AS22" s="181"/>
      <c r="AT22" s="181"/>
      <c r="AU22" s="238"/>
      <c r="AV22" s="181"/>
      <c r="AW22" s="181"/>
      <c r="AX22" s="181"/>
      <c r="AY22" s="181"/>
      <c r="AZ22" s="181"/>
      <c r="BA22" s="181"/>
      <c r="BB22" s="242">
        <f t="shared" si="8"/>
        <v>0</v>
      </c>
      <c r="BC22" s="242">
        <f t="shared" si="9"/>
        <v>0</v>
      </c>
    </row>
    <row r="23" spans="1:55" ht="15.75" customHeight="1" outlineLevel="3" collapsed="1">
      <c r="A23" s="181">
        <v>13</v>
      </c>
      <c r="B23" s="181"/>
      <c r="C23" s="181"/>
      <c r="D23" s="181"/>
      <c r="E23" s="181"/>
      <c r="F23" s="181"/>
      <c r="G23" s="181"/>
      <c r="H23" s="214"/>
      <c r="I23" s="214"/>
      <c r="J23" s="214"/>
      <c r="K23" s="181"/>
      <c r="L23" s="181"/>
      <c r="M23" s="4"/>
      <c r="N23" s="214"/>
      <c r="O23" s="181"/>
      <c r="P23" s="181"/>
      <c r="Q23" s="213"/>
      <c r="R23" s="181"/>
      <c r="S23" s="181"/>
      <c r="T23" s="181"/>
      <c r="U23" s="181"/>
      <c r="V23" s="181"/>
      <c r="W23" s="181"/>
      <c r="X23" s="181"/>
      <c r="Y23" s="181"/>
      <c r="Z23" s="181"/>
      <c r="AA23" s="181"/>
      <c r="AB23" s="268"/>
      <c r="AC23" s="269"/>
      <c r="AD23" s="242">
        <v>8760</v>
      </c>
      <c r="AE23" s="270"/>
      <c r="AF23" s="270"/>
      <c r="AG23" s="270"/>
      <c r="AH23" s="270"/>
      <c r="AI23" s="212">
        <f t="shared" si="0"/>
        <v>0</v>
      </c>
      <c r="AJ23" s="212">
        <f t="shared" si="1"/>
        <v>0</v>
      </c>
      <c r="AK23" s="235">
        <f t="shared" si="2"/>
        <v>0</v>
      </c>
      <c r="AL23" s="235">
        <f t="shared" si="3"/>
        <v>0</v>
      </c>
      <c r="AM23" s="212">
        <f t="shared" si="4"/>
        <v>0</v>
      </c>
      <c r="AN23" s="212">
        <f t="shared" si="5"/>
        <v>0</v>
      </c>
      <c r="AO23" s="342">
        <f t="shared" si="6"/>
        <v>0</v>
      </c>
      <c r="AP23" s="342">
        <f t="shared" si="7"/>
        <v>0</v>
      </c>
      <c r="AQ23" s="214"/>
      <c r="AR23" s="214"/>
      <c r="AS23" s="181"/>
      <c r="AT23" s="181"/>
      <c r="AU23" s="238"/>
      <c r="AV23" s="181"/>
      <c r="AW23" s="181"/>
      <c r="AX23" s="181"/>
      <c r="AY23" s="181"/>
      <c r="AZ23" s="181"/>
      <c r="BA23" s="181"/>
      <c r="BB23" s="242">
        <f t="shared" si="8"/>
        <v>0</v>
      </c>
      <c r="BC23" s="242">
        <f t="shared" si="9"/>
        <v>0</v>
      </c>
    </row>
    <row r="24" spans="1:55" ht="15.75" customHeight="1" outlineLevel="3" collapsed="1">
      <c r="A24" s="181">
        <v>14</v>
      </c>
      <c r="B24" s="181"/>
      <c r="C24" s="181"/>
      <c r="D24" s="181"/>
      <c r="E24" s="181"/>
      <c r="F24" s="181"/>
      <c r="G24" s="181"/>
      <c r="H24" s="214"/>
      <c r="I24" s="214"/>
      <c r="J24" s="214"/>
      <c r="K24" s="181"/>
      <c r="L24" s="181"/>
      <c r="M24" s="4"/>
      <c r="N24" s="214"/>
      <c r="O24" s="181"/>
      <c r="P24" s="181"/>
      <c r="Q24" s="213"/>
      <c r="R24" s="181"/>
      <c r="S24" s="181"/>
      <c r="T24" s="181"/>
      <c r="U24" s="181"/>
      <c r="V24" s="181"/>
      <c r="W24" s="181"/>
      <c r="X24" s="181"/>
      <c r="Y24" s="181"/>
      <c r="Z24" s="181"/>
      <c r="AA24" s="181"/>
      <c r="AB24" s="268"/>
      <c r="AC24" s="269"/>
      <c r="AD24" s="242">
        <v>8760</v>
      </c>
      <c r="AE24" s="270"/>
      <c r="AF24" s="270"/>
      <c r="AG24" s="270"/>
      <c r="AH24" s="270"/>
      <c r="AI24" s="212">
        <f t="shared" si="0"/>
        <v>0</v>
      </c>
      <c r="AJ24" s="212">
        <f t="shared" si="1"/>
        <v>0</v>
      </c>
      <c r="AK24" s="235">
        <f t="shared" si="2"/>
        <v>0</v>
      </c>
      <c r="AL24" s="235">
        <f t="shared" si="3"/>
        <v>0</v>
      </c>
      <c r="AM24" s="212">
        <f t="shared" si="4"/>
        <v>0</v>
      </c>
      <c r="AN24" s="212">
        <f t="shared" si="5"/>
        <v>0</v>
      </c>
      <c r="AO24" s="342">
        <f t="shared" si="6"/>
        <v>0</v>
      </c>
      <c r="AP24" s="342">
        <f t="shared" si="7"/>
        <v>0</v>
      </c>
      <c r="AQ24" s="214"/>
      <c r="AR24" s="214"/>
      <c r="AS24" s="181"/>
      <c r="AT24" s="181"/>
      <c r="AU24" s="181"/>
      <c r="AV24" s="181"/>
      <c r="AW24" s="181"/>
      <c r="AX24" s="181"/>
      <c r="AY24" s="181"/>
      <c r="AZ24" s="181"/>
      <c r="BA24" s="181"/>
      <c r="BB24" s="242">
        <f t="shared" si="8"/>
        <v>0</v>
      </c>
      <c r="BC24" s="242">
        <f t="shared" si="9"/>
        <v>0</v>
      </c>
    </row>
    <row r="25" spans="1:55" ht="15.5" outlineLevel="3" collapsed="1">
      <c r="A25" s="181">
        <v>15</v>
      </c>
      <c r="B25" s="181"/>
      <c r="C25" s="181"/>
      <c r="D25" s="181"/>
      <c r="E25" s="181"/>
      <c r="F25" s="181"/>
      <c r="G25" s="181"/>
      <c r="H25" s="214"/>
      <c r="I25" s="214"/>
      <c r="J25" s="214"/>
      <c r="K25" s="181"/>
      <c r="L25" s="181"/>
      <c r="M25" s="4"/>
      <c r="N25" s="214"/>
      <c r="O25" s="181"/>
      <c r="P25" s="181"/>
      <c r="Q25" s="213"/>
      <c r="R25" s="181"/>
      <c r="S25" s="181"/>
      <c r="T25" s="181"/>
      <c r="U25" s="181"/>
      <c r="V25" s="181"/>
      <c r="W25" s="181"/>
      <c r="X25" s="181"/>
      <c r="Y25" s="181"/>
      <c r="Z25" s="181"/>
      <c r="AA25" s="181"/>
      <c r="AB25" s="268"/>
      <c r="AC25" s="269"/>
      <c r="AD25" s="242">
        <v>8760</v>
      </c>
      <c r="AE25" s="270"/>
      <c r="AF25" s="270"/>
      <c r="AG25" s="270"/>
      <c r="AH25" s="270"/>
      <c r="AI25" s="212">
        <f t="shared" si="0"/>
        <v>0</v>
      </c>
      <c r="AJ25" s="212">
        <f t="shared" si="1"/>
        <v>0</v>
      </c>
      <c r="AK25" s="235">
        <f t="shared" si="2"/>
        <v>0</v>
      </c>
      <c r="AL25" s="235">
        <f t="shared" si="3"/>
        <v>0</v>
      </c>
      <c r="AM25" s="212">
        <f t="shared" si="4"/>
        <v>0</v>
      </c>
      <c r="AN25" s="212">
        <f t="shared" si="5"/>
        <v>0</v>
      </c>
      <c r="AO25" s="342">
        <f t="shared" si="6"/>
        <v>0</v>
      </c>
      <c r="AP25" s="342">
        <f t="shared" si="7"/>
        <v>0</v>
      </c>
      <c r="AQ25" s="214"/>
      <c r="AR25" s="214"/>
      <c r="AS25" s="181"/>
      <c r="AT25" s="181"/>
      <c r="AU25" s="181"/>
      <c r="AV25" s="181"/>
      <c r="AW25" s="181"/>
      <c r="AX25" s="181"/>
      <c r="AY25" s="181"/>
      <c r="AZ25" s="181"/>
      <c r="BA25" s="181"/>
      <c r="BB25" s="242">
        <f t="shared" si="8"/>
        <v>0</v>
      </c>
      <c r="BC25" s="242">
        <f t="shared" si="9"/>
        <v>0</v>
      </c>
    </row>
    <row r="26" spans="1:55" ht="15.75" customHeight="1" outlineLevel="3" collapsed="1">
      <c r="A26" s="181">
        <v>16</v>
      </c>
      <c r="B26" s="181"/>
      <c r="C26" s="181"/>
      <c r="D26" s="181"/>
      <c r="E26" s="181"/>
      <c r="F26" s="181"/>
      <c r="G26" s="181"/>
      <c r="H26" s="214"/>
      <c r="I26" s="214"/>
      <c r="J26" s="214"/>
      <c r="K26" s="181"/>
      <c r="L26" s="181"/>
      <c r="M26" s="4"/>
      <c r="N26" s="214"/>
      <c r="O26" s="181"/>
      <c r="P26" s="181"/>
      <c r="Q26" s="213"/>
      <c r="R26" s="181"/>
      <c r="S26" s="181"/>
      <c r="T26" s="181"/>
      <c r="U26" s="181"/>
      <c r="V26" s="181"/>
      <c r="W26" s="181"/>
      <c r="X26" s="181"/>
      <c r="Y26" s="181"/>
      <c r="Z26" s="181"/>
      <c r="AA26" s="181"/>
      <c r="AB26" s="268"/>
      <c r="AC26" s="269"/>
      <c r="AD26" s="242">
        <v>8760</v>
      </c>
      <c r="AE26" s="270"/>
      <c r="AF26" s="270"/>
      <c r="AG26" s="270"/>
      <c r="AH26" s="270"/>
      <c r="AI26" s="212">
        <f t="shared" si="0"/>
        <v>0</v>
      </c>
      <c r="AJ26" s="212">
        <f t="shared" si="1"/>
        <v>0</v>
      </c>
      <c r="AK26" s="235">
        <f t="shared" si="2"/>
        <v>0</v>
      </c>
      <c r="AL26" s="235">
        <f t="shared" si="3"/>
        <v>0</v>
      </c>
      <c r="AM26" s="212">
        <f t="shared" si="4"/>
        <v>0</v>
      </c>
      <c r="AN26" s="212">
        <f t="shared" si="5"/>
        <v>0</v>
      </c>
      <c r="AO26" s="342">
        <f t="shared" si="6"/>
        <v>0</v>
      </c>
      <c r="AP26" s="342">
        <f t="shared" si="7"/>
        <v>0</v>
      </c>
      <c r="AQ26" s="214"/>
      <c r="AR26" s="214"/>
      <c r="AS26" s="181"/>
      <c r="AT26" s="181"/>
      <c r="AU26" s="181"/>
      <c r="AV26" s="181"/>
      <c r="AW26" s="181"/>
      <c r="AX26" s="181"/>
      <c r="AY26" s="181"/>
      <c r="AZ26" s="181"/>
      <c r="BA26" s="181"/>
      <c r="BB26" s="242">
        <f t="shared" si="8"/>
        <v>0</v>
      </c>
      <c r="BC26" s="242">
        <f t="shared" si="9"/>
        <v>0</v>
      </c>
    </row>
    <row r="27" spans="1:55" ht="15.75" customHeight="1" outlineLevel="3" collapsed="1">
      <c r="A27" s="181">
        <v>17</v>
      </c>
      <c r="B27" s="181"/>
      <c r="C27" s="181"/>
      <c r="D27" s="181"/>
      <c r="E27" s="181"/>
      <c r="F27" s="181"/>
      <c r="G27" s="181"/>
      <c r="H27" s="214"/>
      <c r="I27" s="214"/>
      <c r="J27" s="214"/>
      <c r="K27" s="181"/>
      <c r="L27" s="181"/>
      <c r="M27" s="4"/>
      <c r="N27" s="214"/>
      <c r="O27" s="181"/>
      <c r="P27" s="181"/>
      <c r="Q27" s="213"/>
      <c r="R27" s="181"/>
      <c r="S27" s="181"/>
      <c r="T27" s="181"/>
      <c r="U27" s="181"/>
      <c r="V27" s="181"/>
      <c r="W27" s="181"/>
      <c r="X27" s="181"/>
      <c r="Y27" s="181"/>
      <c r="Z27" s="181"/>
      <c r="AA27" s="181"/>
      <c r="AB27" s="268"/>
      <c r="AC27" s="269"/>
      <c r="AD27" s="242">
        <v>8760</v>
      </c>
      <c r="AE27" s="270"/>
      <c r="AF27" s="270"/>
      <c r="AG27" s="270"/>
      <c r="AH27" s="270"/>
      <c r="AI27" s="212">
        <f t="shared" si="0"/>
        <v>0</v>
      </c>
      <c r="AJ27" s="212">
        <f t="shared" si="1"/>
        <v>0</v>
      </c>
      <c r="AK27" s="235">
        <f t="shared" si="2"/>
        <v>0</v>
      </c>
      <c r="AL27" s="235">
        <f t="shared" si="3"/>
        <v>0</v>
      </c>
      <c r="AM27" s="212">
        <f t="shared" si="4"/>
        <v>0</v>
      </c>
      <c r="AN27" s="212">
        <f t="shared" si="5"/>
        <v>0</v>
      </c>
      <c r="AO27" s="342">
        <f t="shared" si="6"/>
        <v>0</v>
      </c>
      <c r="AP27" s="342">
        <f t="shared" si="7"/>
        <v>0</v>
      </c>
      <c r="AQ27" s="214"/>
      <c r="AR27" s="214"/>
      <c r="AS27" s="181"/>
      <c r="AT27" s="181"/>
      <c r="AU27" s="181"/>
      <c r="AV27" s="181"/>
      <c r="AW27" s="181"/>
      <c r="AX27" s="181"/>
      <c r="AY27" s="181"/>
      <c r="AZ27" s="181"/>
      <c r="BA27" s="181"/>
      <c r="BB27" s="242">
        <f t="shared" si="8"/>
        <v>0</v>
      </c>
      <c r="BC27" s="242">
        <f t="shared" si="9"/>
        <v>0</v>
      </c>
    </row>
    <row r="28" spans="1:55" ht="15.75" customHeight="1" outlineLevel="3" collapsed="1">
      <c r="A28" s="181">
        <v>18</v>
      </c>
      <c r="B28" s="181"/>
      <c r="C28" s="181"/>
      <c r="D28" s="181"/>
      <c r="E28" s="181"/>
      <c r="F28" s="181"/>
      <c r="G28" s="181"/>
      <c r="H28" s="214"/>
      <c r="I28" s="214"/>
      <c r="J28" s="214"/>
      <c r="K28" s="181"/>
      <c r="L28" s="181"/>
      <c r="M28" s="4"/>
      <c r="N28" s="214"/>
      <c r="O28" s="181"/>
      <c r="P28" s="181"/>
      <c r="Q28" s="213"/>
      <c r="R28" s="181"/>
      <c r="S28" s="181"/>
      <c r="T28" s="181"/>
      <c r="U28" s="181"/>
      <c r="V28" s="181"/>
      <c r="W28" s="181"/>
      <c r="X28" s="181"/>
      <c r="Y28" s="181"/>
      <c r="Z28" s="181"/>
      <c r="AA28" s="181"/>
      <c r="AB28" s="268"/>
      <c r="AC28" s="269"/>
      <c r="AD28" s="242">
        <v>8760</v>
      </c>
      <c r="AE28" s="270"/>
      <c r="AF28" s="270"/>
      <c r="AG28" s="270"/>
      <c r="AH28" s="270"/>
      <c r="AI28" s="212">
        <f t="shared" si="0"/>
        <v>0</v>
      </c>
      <c r="AJ28" s="212">
        <f t="shared" si="1"/>
        <v>0</v>
      </c>
      <c r="AK28" s="235">
        <f t="shared" si="2"/>
        <v>0</v>
      </c>
      <c r="AL28" s="235">
        <f t="shared" si="3"/>
        <v>0</v>
      </c>
      <c r="AM28" s="212">
        <f t="shared" si="4"/>
        <v>0</v>
      </c>
      <c r="AN28" s="212">
        <f t="shared" si="5"/>
        <v>0</v>
      </c>
      <c r="AO28" s="342">
        <f t="shared" si="6"/>
        <v>0</v>
      </c>
      <c r="AP28" s="342">
        <f t="shared" si="7"/>
        <v>0</v>
      </c>
      <c r="AQ28" s="214"/>
      <c r="AR28" s="214"/>
      <c r="AS28" s="181"/>
      <c r="AT28" s="181"/>
      <c r="AU28" s="181"/>
      <c r="AV28" s="181"/>
      <c r="AW28" s="181"/>
      <c r="AX28" s="181"/>
      <c r="AY28" s="181"/>
      <c r="AZ28" s="181"/>
      <c r="BA28" s="181"/>
      <c r="BB28" s="242">
        <f t="shared" si="8"/>
        <v>0</v>
      </c>
      <c r="BC28" s="242">
        <f t="shared" si="9"/>
        <v>0</v>
      </c>
    </row>
    <row r="29" spans="1:55" ht="15.75" customHeight="1" outlineLevel="3" collapsed="1">
      <c r="A29" s="181">
        <v>19</v>
      </c>
      <c r="B29" s="181"/>
      <c r="C29" s="181"/>
      <c r="D29" s="181"/>
      <c r="E29" s="181"/>
      <c r="F29" s="181"/>
      <c r="G29" s="181"/>
      <c r="H29" s="214"/>
      <c r="I29" s="214"/>
      <c r="J29" s="214"/>
      <c r="K29" s="181"/>
      <c r="L29" s="181"/>
      <c r="M29" s="4"/>
      <c r="N29" s="214"/>
      <c r="O29" s="181"/>
      <c r="P29" s="181"/>
      <c r="Q29" s="213"/>
      <c r="R29" s="181"/>
      <c r="S29" s="181"/>
      <c r="T29" s="181"/>
      <c r="U29" s="181"/>
      <c r="V29" s="181"/>
      <c r="W29" s="181"/>
      <c r="X29" s="181"/>
      <c r="Y29" s="181"/>
      <c r="Z29" s="181"/>
      <c r="AA29" s="181"/>
      <c r="AB29" s="268"/>
      <c r="AC29" s="269"/>
      <c r="AD29" s="242">
        <v>8760</v>
      </c>
      <c r="AE29" s="270"/>
      <c r="AF29" s="270"/>
      <c r="AG29" s="270"/>
      <c r="AH29" s="270"/>
      <c r="AI29" s="212">
        <f t="shared" si="0"/>
        <v>0</v>
      </c>
      <c r="AJ29" s="212">
        <f t="shared" si="1"/>
        <v>0</v>
      </c>
      <c r="AK29" s="235">
        <f t="shared" si="2"/>
        <v>0</v>
      </c>
      <c r="AL29" s="235">
        <f t="shared" si="3"/>
        <v>0</v>
      </c>
      <c r="AM29" s="212">
        <f t="shared" si="4"/>
        <v>0</v>
      </c>
      <c r="AN29" s="212">
        <f t="shared" si="5"/>
        <v>0</v>
      </c>
      <c r="AO29" s="342">
        <f t="shared" si="6"/>
        <v>0</v>
      </c>
      <c r="AP29" s="342">
        <f t="shared" si="7"/>
        <v>0</v>
      </c>
      <c r="AQ29" s="214"/>
      <c r="AR29" s="214"/>
      <c r="AS29" s="181"/>
      <c r="AT29" s="181"/>
      <c r="AU29" s="181"/>
      <c r="AV29" s="181"/>
      <c r="AW29" s="181"/>
      <c r="AX29" s="181"/>
      <c r="AY29" s="181"/>
      <c r="AZ29" s="181"/>
      <c r="BA29" s="181"/>
      <c r="BB29" s="242">
        <f t="shared" si="8"/>
        <v>0</v>
      </c>
      <c r="BC29" s="242">
        <f t="shared" si="9"/>
        <v>0</v>
      </c>
    </row>
    <row r="30" spans="1:55" ht="15.75" customHeight="1" outlineLevel="3" collapsed="1">
      <c r="A30" s="181">
        <v>20</v>
      </c>
      <c r="B30" s="181"/>
      <c r="C30" s="181"/>
      <c r="D30" s="181"/>
      <c r="E30" s="181"/>
      <c r="F30" s="181"/>
      <c r="G30" s="181"/>
      <c r="H30" s="214"/>
      <c r="I30" s="214"/>
      <c r="J30" s="214"/>
      <c r="K30" s="181"/>
      <c r="L30" s="181"/>
      <c r="M30" s="4"/>
      <c r="N30" s="214"/>
      <c r="O30" s="181"/>
      <c r="P30" s="181"/>
      <c r="Q30" s="213"/>
      <c r="R30" s="181"/>
      <c r="S30" s="181"/>
      <c r="T30" s="181"/>
      <c r="U30" s="181"/>
      <c r="V30" s="181"/>
      <c r="W30" s="181"/>
      <c r="X30" s="181"/>
      <c r="Y30" s="181"/>
      <c r="Z30" s="181"/>
      <c r="AA30" s="181"/>
      <c r="AB30" s="268"/>
      <c r="AC30" s="269"/>
      <c r="AD30" s="242">
        <v>8760</v>
      </c>
      <c r="AE30" s="270"/>
      <c r="AF30" s="270"/>
      <c r="AG30" s="270"/>
      <c r="AH30" s="270"/>
      <c r="AI30" s="212">
        <f t="shared" si="0"/>
        <v>0</v>
      </c>
      <c r="AJ30" s="212">
        <f t="shared" si="1"/>
        <v>0</v>
      </c>
      <c r="AK30" s="235">
        <f t="shared" si="2"/>
        <v>0</v>
      </c>
      <c r="AL30" s="235">
        <f t="shared" si="3"/>
        <v>0</v>
      </c>
      <c r="AM30" s="212">
        <f t="shared" si="4"/>
        <v>0</v>
      </c>
      <c r="AN30" s="212">
        <f t="shared" si="5"/>
        <v>0</v>
      </c>
      <c r="AO30" s="342">
        <f t="shared" si="6"/>
        <v>0</v>
      </c>
      <c r="AP30" s="342">
        <f t="shared" si="7"/>
        <v>0</v>
      </c>
      <c r="AQ30" s="214"/>
      <c r="AR30" s="214"/>
      <c r="AS30" s="181"/>
      <c r="AT30" s="181"/>
      <c r="AU30" s="181"/>
      <c r="AV30" s="181"/>
      <c r="AW30" s="181"/>
      <c r="AX30" s="181"/>
      <c r="AY30" s="181"/>
      <c r="AZ30" s="181"/>
      <c r="BA30" s="181"/>
      <c r="BB30" s="242">
        <f t="shared" si="8"/>
        <v>0</v>
      </c>
      <c r="BC30" s="242">
        <f t="shared" si="9"/>
        <v>0</v>
      </c>
    </row>
    <row r="31" spans="1:55" ht="15.75" customHeight="1" outlineLevel="3" collapsed="1">
      <c r="A31" s="181">
        <v>21</v>
      </c>
      <c r="B31" s="181"/>
      <c r="C31" s="181"/>
      <c r="D31" s="181"/>
      <c r="E31" s="181"/>
      <c r="F31" s="181"/>
      <c r="G31" s="181"/>
      <c r="H31" s="214"/>
      <c r="I31" s="214"/>
      <c r="J31" s="214"/>
      <c r="K31" s="181"/>
      <c r="L31" s="181"/>
      <c r="M31" s="4"/>
      <c r="N31" s="214"/>
      <c r="O31" s="181"/>
      <c r="P31" s="181"/>
      <c r="Q31" s="213"/>
      <c r="R31" s="181"/>
      <c r="S31" s="181"/>
      <c r="T31" s="181"/>
      <c r="U31" s="181"/>
      <c r="V31" s="181"/>
      <c r="W31" s="181"/>
      <c r="X31" s="181"/>
      <c r="Y31" s="181"/>
      <c r="Z31" s="181"/>
      <c r="AA31" s="181"/>
      <c r="AB31" s="268"/>
      <c r="AC31" s="269"/>
      <c r="AD31" s="242">
        <v>8760</v>
      </c>
      <c r="AE31" s="270"/>
      <c r="AF31" s="270"/>
      <c r="AG31" s="270"/>
      <c r="AH31" s="270"/>
      <c r="AI31" s="212">
        <f t="shared" si="0"/>
        <v>0</v>
      </c>
      <c r="AJ31" s="212">
        <f t="shared" si="1"/>
        <v>0</v>
      </c>
      <c r="AK31" s="235">
        <f t="shared" si="2"/>
        <v>0</v>
      </c>
      <c r="AL31" s="235">
        <f t="shared" si="3"/>
        <v>0</v>
      </c>
      <c r="AM31" s="212">
        <f t="shared" si="4"/>
        <v>0</v>
      </c>
      <c r="AN31" s="212">
        <f t="shared" si="5"/>
        <v>0</v>
      </c>
      <c r="AO31" s="342">
        <f t="shared" si="6"/>
        <v>0</v>
      </c>
      <c r="AP31" s="342">
        <f t="shared" si="7"/>
        <v>0</v>
      </c>
      <c r="AQ31" s="214"/>
      <c r="AR31" s="214"/>
      <c r="AS31" s="181"/>
      <c r="AT31" s="181"/>
      <c r="AU31" s="181"/>
      <c r="AV31" s="181"/>
      <c r="AW31" s="181"/>
      <c r="AX31" s="181"/>
      <c r="AY31" s="181"/>
      <c r="AZ31" s="181"/>
      <c r="BA31" s="181"/>
      <c r="BB31" s="242">
        <f t="shared" si="8"/>
        <v>0</v>
      </c>
      <c r="BC31" s="242">
        <f t="shared" si="9"/>
        <v>0</v>
      </c>
    </row>
    <row r="32" spans="1:55" ht="15.75" customHeight="1" outlineLevel="3" collapsed="1">
      <c r="A32" s="181">
        <v>22</v>
      </c>
      <c r="B32" s="181"/>
      <c r="C32" s="181"/>
      <c r="D32" s="181"/>
      <c r="E32" s="181"/>
      <c r="F32" s="181"/>
      <c r="G32" s="181"/>
      <c r="H32" s="214"/>
      <c r="I32" s="214"/>
      <c r="J32" s="214"/>
      <c r="K32" s="181"/>
      <c r="L32" s="181"/>
      <c r="M32" s="4"/>
      <c r="N32" s="214"/>
      <c r="O32" s="181"/>
      <c r="P32" s="181"/>
      <c r="Q32" s="213"/>
      <c r="R32" s="181"/>
      <c r="S32" s="181"/>
      <c r="T32" s="181"/>
      <c r="U32" s="181"/>
      <c r="V32" s="181"/>
      <c r="W32" s="181"/>
      <c r="X32" s="181"/>
      <c r="Y32" s="181"/>
      <c r="Z32" s="181"/>
      <c r="AA32" s="181"/>
      <c r="AB32" s="268"/>
      <c r="AC32" s="269"/>
      <c r="AD32" s="242">
        <v>8760</v>
      </c>
      <c r="AE32" s="270"/>
      <c r="AF32" s="270"/>
      <c r="AG32" s="270"/>
      <c r="AH32" s="270"/>
      <c r="AI32" s="212">
        <f t="shared" si="0"/>
        <v>0</v>
      </c>
      <c r="AJ32" s="212">
        <f t="shared" si="1"/>
        <v>0</v>
      </c>
      <c r="AK32" s="235">
        <f t="shared" si="2"/>
        <v>0</v>
      </c>
      <c r="AL32" s="235">
        <f t="shared" si="3"/>
        <v>0</v>
      </c>
      <c r="AM32" s="212">
        <f t="shared" si="4"/>
        <v>0</v>
      </c>
      <c r="AN32" s="212">
        <f t="shared" si="5"/>
        <v>0</v>
      </c>
      <c r="AO32" s="342">
        <f t="shared" si="6"/>
        <v>0</v>
      </c>
      <c r="AP32" s="342">
        <f t="shared" si="7"/>
        <v>0</v>
      </c>
      <c r="AQ32" s="214"/>
      <c r="AR32" s="214"/>
      <c r="AS32" s="181"/>
      <c r="AT32" s="181"/>
      <c r="AU32" s="181"/>
      <c r="AV32" s="181"/>
      <c r="AW32" s="181"/>
      <c r="AX32" s="181"/>
      <c r="AY32" s="181"/>
      <c r="AZ32" s="181"/>
      <c r="BA32" s="181"/>
      <c r="BB32" s="242">
        <f t="shared" si="8"/>
        <v>0</v>
      </c>
      <c r="BC32" s="242">
        <f t="shared" si="9"/>
        <v>0</v>
      </c>
    </row>
    <row r="33" spans="1:55" ht="15.75" customHeight="1" outlineLevel="3" collapsed="1">
      <c r="A33" s="181">
        <v>23</v>
      </c>
      <c r="B33" s="181"/>
      <c r="C33" s="181"/>
      <c r="D33" s="181"/>
      <c r="E33" s="181"/>
      <c r="F33" s="181"/>
      <c r="G33" s="181"/>
      <c r="H33" s="214"/>
      <c r="I33" s="214"/>
      <c r="J33" s="214"/>
      <c r="K33" s="181"/>
      <c r="L33" s="181"/>
      <c r="M33" s="4"/>
      <c r="N33" s="214"/>
      <c r="O33" s="181"/>
      <c r="P33" s="181"/>
      <c r="Q33" s="213"/>
      <c r="R33" s="181"/>
      <c r="S33" s="181"/>
      <c r="T33" s="181"/>
      <c r="U33" s="181"/>
      <c r="V33" s="181"/>
      <c r="W33" s="181"/>
      <c r="X33" s="181"/>
      <c r="Y33" s="181"/>
      <c r="Z33" s="181"/>
      <c r="AA33" s="181"/>
      <c r="AB33" s="268"/>
      <c r="AC33" s="269"/>
      <c r="AD33" s="242">
        <v>8760</v>
      </c>
      <c r="AE33" s="270"/>
      <c r="AF33" s="270"/>
      <c r="AG33" s="270"/>
      <c r="AH33" s="270"/>
      <c r="AI33" s="212">
        <f t="shared" si="0"/>
        <v>0</v>
      </c>
      <c r="AJ33" s="212">
        <f t="shared" si="1"/>
        <v>0</v>
      </c>
      <c r="AK33" s="235">
        <f t="shared" si="2"/>
        <v>0</v>
      </c>
      <c r="AL33" s="235">
        <f t="shared" si="3"/>
        <v>0</v>
      </c>
      <c r="AM33" s="212">
        <f t="shared" si="4"/>
        <v>0</v>
      </c>
      <c r="AN33" s="212">
        <f t="shared" si="5"/>
        <v>0</v>
      </c>
      <c r="AO33" s="342">
        <f t="shared" si="6"/>
        <v>0</v>
      </c>
      <c r="AP33" s="342">
        <f t="shared" si="7"/>
        <v>0</v>
      </c>
      <c r="AQ33" s="214"/>
      <c r="AR33" s="214"/>
      <c r="AS33" s="181"/>
      <c r="AT33" s="181"/>
      <c r="AU33" s="181"/>
      <c r="AV33" s="181"/>
      <c r="AW33" s="181"/>
      <c r="AX33" s="181"/>
      <c r="AY33" s="181"/>
      <c r="AZ33" s="181"/>
      <c r="BA33" s="181"/>
      <c r="BB33" s="242">
        <f t="shared" si="8"/>
        <v>0</v>
      </c>
      <c r="BC33" s="242">
        <f t="shared" si="9"/>
        <v>0</v>
      </c>
    </row>
    <row r="34" spans="1:55" ht="15.75" customHeight="1" outlineLevel="3" collapsed="1">
      <c r="A34" s="181">
        <v>24</v>
      </c>
      <c r="B34" s="181"/>
      <c r="C34" s="181"/>
      <c r="D34" s="181"/>
      <c r="E34" s="181"/>
      <c r="F34" s="181"/>
      <c r="G34" s="181"/>
      <c r="H34" s="214"/>
      <c r="I34" s="214"/>
      <c r="J34" s="214"/>
      <c r="K34" s="181"/>
      <c r="L34" s="181"/>
      <c r="M34" s="4"/>
      <c r="N34" s="214"/>
      <c r="O34" s="181"/>
      <c r="P34" s="181"/>
      <c r="Q34" s="213"/>
      <c r="R34" s="181"/>
      <c r="S34" s="181"/>
      <c r="T34" s="181"/>
      <c r="U34" s="181"/>
      <c r="V34" s="181"/>
      <c r="W34" s="181"/>
      <c r="X34" s="181"/>
      <c r="Y34" s="181"/>
      <c r="Z34" s="181"/>
      <c r="AA34" s="181"/>
      <c r="AB34" s="268"/>
      <c r="AC34" s="269"/>
      <c r="AD34" s="242">
        <v>8760</v>
      </c>
      <c r="AE34" s="270"/>
      <c r="AF34" s="270"/>
      <c r="AG34" s="270"/>
      <c r="AH34" s="270"/>
      <c r="AI34" s="212">
        <f t="shared" si="0"/>
        <v>0</v>
      </c>
      <c r="AJ34" s="212">
        <f t="shared" si="1"/>
        <v>0</v>
      </c>
      <c r="AK34" s="235">
        <f t="shared" si="2"/>
        <v>0</v>
      </c>
      <c r="AL34" s="235">
        <f t="shared" si="3"/>
        <v>0</v>
      </c>
      <c r="AM34" s="212">
        <f t="shared" si="4"/>
        <v>0</v>
      </c>
      <c r="AN34" s="212">
        <f t="shared" si="5"/>
        <v>0</v>
      </c>
      <c r="AO34" s="342">
        <f t="shared" si="6"/>
        <v>0</v>
      </c>
      <c r="AP34" s="342">
        <f t="shared" si="7"/>
        <v>0</v>
      </c>
      <c r="AQ34" s="214"/>
      <c r="AR34" s="214"/>
      <c r="AS34" s="181"/>
      <c r="AT34" s="181"/>
      <c r="AU34" s="181"/>
      <c r="AV34" s="181"/>
      <c r="AW34" s="181"/>
      <c r="AX34" s="181"/>
      <c r="AY34" s="181"/>
      <c r="AZ34" s="181"/>
      <c r="BA34" s="181"/>
      <c r="BB34" s="242">
        <f t="shared" si="8"/>
        <v>0</v>
      </c>
      <c r="BC34" s="242">
        <f t="shared" si="9"/>
        <v>0</v>
      </c>
    </row>
    <row r="35" spans="1:55" ht="15.5" outlineLevel="3" collapsed="1">
      <c r="A35" s="181">
        <v>25</v>
      </c>
      <c r="B35" s="181"/>
      <c r="C35" s="181"/>
      <c r="D35" s="181"/>
      <c r="E35" s="181"/>
      <c r="F35" s="181"/>
      <c r="G35" s="181"/>
      <c r="H35" s="214"/>
      <c r="I35" s="214"/>
      <c r="J35" s="214"/>
      <c r="K35" s="181"/>
      <c r="L35" s="181"/>
      <c r="M35" s="4"/>
      <c r="N35" s="214"/>
      <c r="O35" s="181"/>
      <c r="P35" s="181"/>
      <c r="Q35" s="213"/>
      <c r="R35" s="181"/>
      <c r="S35" s="181"/>
      <c r="T35" s="181"/>
      <c r="U35" s="181"/>
      <c r="V35" s="181"/>
      <c r="W35" s="181"/>
      <c r="X35" s="181"/>
      <c r="Y35" s="181"/>
      <c r="Z35" s="181"/>
      <c r="AA35" s="181"/>
      <c r="AB35" s="268"/>
      <c r="AC35" s="269"/>
      <c r="AD35" s="242">
        <v>8760</v>
      </c>
      <c r="AE35" s="270"/>
      <c r="AF35" s="270"/>
      <c r="AG35" s="270"/>
      <c r="AH35" s="270"/>
      <c r="AI35" s="212">
        <f t="shared" si="0"/>
        <v>0</v>
      </c>
      <c r="AJ35" s="212">
        <f t="shared" si="1"/>
        <v>0</v>
      </c>
      <c r="AK35" s="235">
        <f t="shared" si="2"/>
        <v>0</v>
      </c>
      <c r="AL35" s="235">
        <f t="shared" si="3"/>
        <v>0</v>
      </c>
      <c r="AM35" s="212">
        <f t="shared" si="4"/>
        <v>0</v>
      </c>
      <c r="AN35" s="212">
        <f t="shared" si="5"/>
        <v>0</v>
      </c>
      <c r="AO35" s="342">
        <f t="shared" si="6"/>
        <v>0</v>
      </c>
      <c r="AP35" s="342">
        <f t="shared" si="7"/>
        <v>0</v>
      </c>
      <c r="AQ35" s="214"/>
      <c r="AR35" s="214"/>
      <c r="AS35" s="181"/>
      <c r="AT35" s="181"/>
      <c r="AU35" s="181"/>
      <c r="AV35" s="181"/>
      <c r="AW35" s="181"/>
      <c r="AX35" s="181"/>
      <c r="AY35" s="181"/>
      <c r="AZ35" s="181"/>
      <c r="BA35" s="181"/>
      <c r="BB35" s="242">
        <f t="shared" si="8"/>
        <v>0</v>
      </c>
      <c r="BC35" s="242">
        <f t="shared" si="9"/>
        <v>0</v>
      </c>
    </row>
    <row r="36" spans="1:55" ht="15.5" outlineLevel="3" collapsed="1">
      <c r="A36" s="181">
        <v>26</v>
      </c>
      <c r="B36" s="181"/>
      <c r="C36" s="181"/>
      <c r="D36" s="181"/>
      <c r="E36" s="181"/>
      <c r="F36" s="181"/>
      <c r="G36" s="181"/>
      <c r="H36" s="214"/>
      <c r="I36" s="214"/>
      <c r="J36" s="214"/>
      <c r="K36" s="181"/>
      <c r="L36" s="181"/>
      <c r="M36" s="4"/>
      <c r="N36" s="214"/>
      <c r="O36" s="181"/>
      <c r="P36" s="181"/>
      <c r="Q36" s="213"/>
      <c r="R36" s="181"/>
      <c r="S36" s="181"/>
      <c r="T36" s="181"/>
      <c r="U36" s="181"/>
      <c r="V36" s="181"/>
      <c r="W36" s="181"/>
      <c r="X36" s="181"/>
      <c r="Y36" s="181"/>
      <c r="Z36" s="181"/>
      <c r="AA36" s="181"/>
      <c r="AB36" s="268"/>
      <c r="AC36" s="269"/>
      <c r="AD36" s="242">
        <v>8760</v>
      </c>
      <c r="AE36" s="270"/>
      <c r="AF36" s="270"/>
      <c r="AG36" s="270"/>
      <c r="AH36" s="270"/>
      <c r="AI36" s="212">
        <f t="shared" si="0"/>
        <v>0</v>
      </c>
      <c r="AJ36" s="212">
        <f t="shared" si="1"/>
        <v>0</v>
      </c>
      <c r="AK36" s="235">
        <f t="shared" si="2"/>
        <v>0</v>
      </c>
      <c r="AL36" s="235">
        <f t="shared" si="3"/>
        <v>0</v>
      </c>
      <c r="AM36" s="212">
        <f t="shared" si="4"/>
        <v>0</v>
      </c>
      <c r="AN36" s="212">
        <f t="shared" si="5"/>
        <v>0</v>
      </c>
      <c r="AO36" s="342">
        <f t="shared" si="6"/>
        <v>0</v>
      </c>
      <c r="AP36" s="342">
        <f t="shared" si="7"/>
        <v>0</v>
      </c>
      <c r="AQ36" s="214"/>
      <c r="AR36" s="214"/>
      <c r="AS36" s="181"/>
      <c r="AT36" s="181"/>
      <c r="AU36" s="181"/>
      <c r="AV36" s="181"/>
      <c r="AW36" s="181"/>
      <c r="AX36" s="181"/>
      <c r="AY36" s="181"/>
      <c r="AZ36" s="181"/>
      <c r="BA36" s="181"/>
      <c r="BB36" s="242">
        <f t="shared" si="8"/>
        <v>0</v>
      </c>
      <c r="BC36" s="242">
        <f t="shared" si="9"/>
        <v>0</v>
      </c>
    </row>
    <row r="37" spans="1:55" outlineLevel="3">
      <c r="AM37" s="452"/>
    </row>
    <row r="38" spans="1:55" ht="38.25" customHeight="1" outlineLevel="2">
      <c r="B38" s="333" t="s">
        <v>366</v>
      </c>
      <c r="AB38" s="366" t="s">
        <v>367</v>
      </c>
      <c r="AC38" s="366" t="s">
        <v>368</v>
      </c>
      <c r="AE38" s="366" t="s">
        <v>369</v>
      </c>
      <c r="AF38" s="366" t="s">
        <v>370</v>
      </c>
      <c r="AG38" s="366" t="s">
        <v>369</v>
      </c>
      <c r="AH38" s="366" t="s">
        <v>369</v>
      </c>
      <c r="AL38" s="346" t="s">
        <v>371</v>
      </c>
      <c r="AM38" s="347">
        <f>SUM(AM11:AM37)</f>
        <v>0</v>
      </c>
      <c r="AN38" s="347">
        <f>SUM(AN11:AN37)</f>
        <v>0</v>
      </c>
      <c r="AO38" s="347">
        <f>SUM(AO11:AO37)</f>
        <v>0</v>
      </c>
      <c r="AP38" s="347">
        <f>SUM(AP11:AP37)</f>
        <v>0</v>
      </c>
    </row>
    <row r="39" spans="1:55" ht="28.5" customHeight="1" outlineLevel="2">
      <c r="AK39" s="451"/>
      <c r="AM39" s="336" t="s">
        <v>310</v>
      </c>
      <c r="AN39" s="336" t="s">
        <v>311</v>
      </c>
      <c r="AO39" s="336" t="s">
        <v>310</v>
      </c>
      <c r="AP39" s="336" t="s">
        <v>311</v>
      </c>
    </row>
    <row r="40" spans="1:55" ht="18.5" outlineLevel="1">
      <c r="AK40" s="451"/>
      <c r="AM40" s="344" t="s">
        <v>124</v>
      </c>
      <c r="AN40" s="344" t="s">
        <v>124</v>
      </c>
      <c r="AO40" s="345" t="s">
        <v>356</v>
      </c>
      <c r="AP40" s="344" t="s">
        <v>356</v>
      </c>
    </row>
    <row r="41" spans="1:55" outlineLevel="1">
      <c r="AK41" s="451"/>
    </row>
    <row r="42" spans="1:55" outlineLevel="1">
      <c r="AK42" s="451"/>
    </row>
    <row r="43" spans="1:55" outlineLevel="1">
      <c r="AK43" s="451"/>
      <c r="AN43" s="184">
        <f>AM38+AN38</f>
        <v>0</v>
      </c>
      <c r="AP43" s="184">
        <f>AO38+AP38</f>
        <v>0</v>
      </c>
    </row>
    <row r="44" spans="1:55" outlineLevel="1">
      <c r="AK44" s="451"/>
      <c r="AN44" s="360">
        <f>AN43-H5</f>
        <v>0</v>
      </c>
    </row>
    <row r="45" spans="1:55" outlineLevel="1">
      <c r="AN45" s="343" t="s">
        <v>372</v>
      </c>
    </row>
    <row r="46" spans="1:55" outlineLevel="1">
      <c r="H46" s="32" t="s">
        <v>373</v>
      </c>
    </row>
    <row r="47" spans="1:55" ht="21" outlineLevel="1">
      <c r="AM47" s="371" t="s">
        <v>374</v>
      </c>
    </row>
    <row r="48" spans="1:55" ht="21" outlineLevel="1">
      <c r="AM48" s="371" t="s">
        <v>375</v>
      </c>
      <c r="AP48" s="185"/>
    </row>
    <row r="49" spans="38:49" ht="21" outlineLevel="1">
      <c r="AM49" s="371" t="s">
        <v>376</v>
      </c>
      <c r="AN49" s="85"/>
      <c r="AO49" s="85"/>
      <c r="AP49" s="364"/>
      <c r="AQ49" s="85"/>
    </row>
    <row r="50" spans="38:49" outlineLevel="1">
      <c r="AM50" s="455" t="s">
        <v>377</v>
      </c>
      <c r="AN50" s="81" t="s">
        <v>378</v>
      </c>
      <c r="AO50" s="81" t="s">
        <v>328</v>
      </c>
      <c r="AP50" s="372" t="s">
        <v>379</v>
      </c>
    </row>
    <row r="51" spans="38:49" outlineLevel="1">
      <c r="AM51" s="456"/>
      <c r="AN51" s="85" t="s">
        <v>380</v>
      </c>
      <c r="AO51" s="85" t="s">
        <v>381</v>
      </c>
      <c r="AP51" s="373" t="s">
        <v>356</v>
      </c>
      <c r="AQ51" s="365" t="s">
        <v>382</v>
      </c>
    </row>
    <row r="52" spans="38:49" ht="29.5" customHeight="1" outlineLevel="2">
      <c r="AL52" s="32"/>
      <c r="AM52" s="700" t="s">
        <v>383</v>
      </c>
      <c r="AN52" s="459" t="s">
        <v>384</v>
      </c>
      <c r="AO52" s="462" t="s">
        <v>385</v>
      </c>
      <c r="AP52" s="460">
        <f>57624.5+616.4</f>
        <v>58240.9</v>
      </c>
      <c r="AQ52" s="461">
        <v>251</v>
      </c>
      <c r="AR52" s="81" t="s">
        <v>386</v>
      </c>
    </row>
    <row r="53" spans="38:49" outlineLevel="2">
      <c r="AN53" s="459" t="s">
        <v>384</v>
      </c>
      <c r="AO53" s="459" t="s">
        <v>387</v>
      </c>
      <c r="AP53" s="460">
        <v>10037.6</v>
      </c>
      <c r="AQ53" s="461">
        <v>40</v>
      </c>
      <c r="AR53" s="81" t="s">
        <v>388</v>
      </c>
      <c r="AT53" s="81" t="s">
        <v>389</v>
      </c>
    </row>
    <row r="54" spans="38:49" outlineLevel="2">
      <c r="AN54" s="459" t="s">
        <v>384</v>
      </c>
      <c r="AO54" s="459" t="s">
        <v>390</v>
      </c>
      <c r="AP54" s="460">
        <v>21203.5</v>
      </c>
      <c r="AQ54" s="461">
        <v>228</v>
      </c>
      <c r="AT54" s="467" t="s">
        <v>391</v>
      </c>
      <c r="AU54" s="468">
        <v>4301.5</v>
      </c>
      <c r="AV54" s="468">
        <v>23</v>
      </c>
    </row>
    <row r="55" spans="38:49" outlineLevel="2">
      <c r="AN55" s="459" t="s">
        <v>384</v>
      </c>
      <c r="AO55" s="459" t="s">
        <v>392</v>
      </c>
      <c r="AP55" s="460">
        <v>8795</v>
      </c>
      <c r="AQ55" s="461">
        <v>354</v>
      </c>
      <c r="AT55" s="481" t="s">
        <v>393</v>
      </c>
      <c r="AU55" s="482">
        <v>22259.599999999999</v>
      </c>
      <c r="AV55" s="483">
        <v>77</v>
      </c>
    </row>
    <row r="56" spans="38:49" outlineLevel="2">
      <c r="AN56" s="459" t="s">
        <v>384</v>
      </c>
      <c r="AO56" s="459" t="s">
        <v>394</v>
      </c>
      <c r="AP56" s="460">
        <v>118.1</v>
      </c>
      <c r="AQ56" s="461">
        <v>4</v>
      </c>
      <c r="AT56" s="477" t="s">
        <v>395</v>
      </c>
      <c r="AU56" s="478">
        <v>7948.9</v>
      </c>
      <c r="AV56" s="479">
        <v>11</v>
      </c>
    </row>
    <row r="57" spans="38:49" outlineLevel="2">
      <c r="AN57" s="459" t="s">
        <v>384</v>
      </c>
      <c r="AO57" s="459" t="s">
        <v>396</v>
      </c>
      <c r="AP57" s="460">
        <v>5518.4</v>
      </c>
      <c r="AQ57" s="461">
        <v>27</v>
      </c>
      <c r="AT57" s="481" t="s">
        <v>397</v>
      </c>
      <c r="AU57" s="482">
        <v>6865.4</v>
      </c>
      <c r="AV57" s="483">
        <v>61</v>
      </c>
    </row>
    <row r="58" spans="38:49" outlineLevel="2">
      <c r="AN58" s="459" t="s">
        <v>384</v>
      </c>
      <c r="AO58" s="459" t="s">
        <v>398</v>
      </c>
      <c r="AP58" s="460">
        <v>4887</v>
      </c>
      <c r="AQ58" s="461">
        <v>58</v>
      </c>
      <c r="AT58" s="481" t="s">
        <v>399</v>
      </c>
      <c r="AU58" s="482">
        <v>1598.8</v>
      </c>
      <c r="AV58" s="483">
        <v>17</v>
      </c>
    </row>
    <row r="59" spans="38:49" outlineLevel="1">
      <c r="AO59" s="343" t="s">
        <v>371</v>
      </c>
      <c r="AP59" s="184">
        <f>SUM(AP52:AP58)</f>
        <v>108800.5</v>
      </c>
      <c r="AQ59" s="368">
        <f>SUM(AQ52:AQ58)</f>
        <v>962</v>
      </c>
      <c r="AR59" s="452">
        <v>962</v>
      </c>
      <c r="AT59" s="481" t="s">
        <v>400</v>
      </c>
      <c r="AU59" s="482">
        <v>8452.7000000000007</v>
      </c>
      <c r="AV59" s="483">
        <v>6</v>
      </c>
      <c r="AW59" s="32" t="s">
        <v>401</v>
      </c>
    </row>
    <row r="60" spans="38:49">
      <c r="AP60" s="185">
        <f>AP59-AP43</f>
        <v>108800.5</v>
      </c>
      <c r="AQ60" s="363"/>
      <c r="AR60" s="81" t="s">
        <v>402</v>
      </c>
      <c r="AT60" s="473" t="s">
        <v>403</v>
      </c>
      <c r="AU60" s="474">
        <v>84.4</v>
      </c>
      <c r="AV60" s="474">
        <v>6</v>
      </c>
      <c r="AW60" s="2" t="s">
        <v>404</v>
      </c>
    </row>
    <row r="61" spans="38:49">
      <c r="AP61" s="81" t="s">
        <v>372</v>
      </c>
      <c r="AQ61" s="363"/>
      <c r="AT61" s="467" t="s">
        <v>405</v>
      </c>
      <c r="AU61" s="469">
        <v>5768</v>
      </c>
      <c r="AV61" s="468">
        <v>27</v>
      </c>
    </row>
    <row r="62" spans="38:49">
      <c r="AQ62" s="363"/>
      <c r="AT62" s="477" t="s">
        <v>406</v>
      </c>
      <c r="AU62" s="478">
        <v>616.4</v>
      </c>
      <c r="AV62" s="479">
        <v>16</v>
      </c>
    </row>
    <row r="63" spans="38:49">
      <c r="AN63" s="85"/>
      <c r="AO63" s="85"/>
      <c r="AP63" s="85"/>
      <c r="AQ63" s="367"/>
      <c r="AT63" s="467" t="s">
        <v>407</v>
      </c>
      <c r="AU63" s="469">
        <v>144.19999999999999</v>
      </c>
      <c r="AV63" s="468">
        <v>3</v>
      </c>
    </row>
    <row r="64" spans="38:49">
      <c r="AN64" s="81" t="s">
        <v>332</v>
      </c>
      <c r="AO64" s="81" t="s">
        <v>333</v>
      </c>
      <c r="AP64" s="372" t="s">
        <v>379</v>
      </c>
      <c r="AT64" s="470" t="s">
        <v>408</v>
      </c>
      <c r="AU64" s="471">
        <v>201</v>
      </c>
      <c r="AV64" s="472">
        <v>4</v>
      </c>
    </row>
    <row r="65" spans="35:48">
      <c r="AN65" s="85" t="s">
        <v>380</v>
      </c>
      <c r="AO65" s="85" t="s">
        <v>381</v>
      </c>
      <c r="AP65" s="373" t="s">
        <v>356</v>
      </c>
      <c r="AQ65" s="365" t="s">
        <v>382</v>
      </c>
      <c r="AU65" s="466">
        <f>SUBTOTAL(9,AU54:AU64)</f>
        <v>58240.900000000009</v>
      </c>
      <c r="AV65" s="207">
        <f>SUBTOTAL(9,AV54:AV64)</f>
        <v>251</v>
      </c>
    </row>
    <row r="66" spans="35:48" outlineLevel="1">
      <c r="AI66" s="85"/>
      <c r="AJ66" s="85"/>
      <c r="AK66" s="85" t="s">
        <v>409</v>
      </c>
      <c r="AL66" s="85"/>
      <c r="AM66" s="85"/>
      <c r="AN66" s="459" t="s">
        <v>410</v>
      </c>
      <c r="AO66" s="459" t="s">
        <v>411</v>
      </c>
      <c r="AP66" s="460">
        <v>37.1</v>
      </c>
      <c r="AQ66" s="461">
        <v>2</v>
      </c>
      <c r="AU66" s="466" t="s">
        <v>372</v>
      </c>
      <c r="AV66" s="466" t="s">
        <v>372</v>
      </c>
    </row>
    <row r="67" spans="35:48" outlineLevel="1">
      <c r="AI67" s="81" t="s">
        <v>332</v>
      </c>
      <c r="AJ67" s="81" t="s">
        <v>333</v>
      </c>
      <c r="AK67" s="372" t="s">
        <v>379</v>
      </c>
      <c r="AN67" s="459" t="s">
        <v>410</v>
      </c>
      <c r="AO67" s="459" t="s">
        <v>412</v>
      </c>
      <c r="AP67" s="460">
        <v>147.9</v>
      </c>
      <c r="AQ67" s="461">
        <v>3</v>
      </c>
      <c r="AU67" s="466"/>
    </row>
    <row r="68" spans="35:48" outlineLevel="1">
      <c r="AI68" s="85" t="s">
        <v>380</v>
      </c>
      <c r="AJ68" s="85" t="s">
        <v>381</v>
      </c>
      <c r="AK68" s="373" t="s">
        <v>356</v>
      </c>
      <c r="AL68" s="85" t="s">
        <v>382</v>
      </c>
      <c r="AM68" s="85" t="s">
        <v>413</v>
      </c>
      <c r="AN68" s="459" t="s">
        <v>410</v>
      </c>
      <c r="AO68" s="459" t="s">
        <v>414</v>
      </c>
      <c r="AP68" s="460">
        <v>1312.4</v>
      </c>
      <c r="AQ68" s="461">
        <v>60</v>
      </c>
    </row>
    <row r="69" spans="35:48" outlineLevel="2">
      <c r="AI69" s="459" t="s">
        <v>415</v>
      </c>
      <c r="AJ69" s="459" t="s">
        <v>416</v>
      </c>
      <c r="AK69" s="460">
        <v>442.4</v>
      </c>
      <c r="AL69" s="460">
        <v>18</v>
      </c>
      <c r="AM69" s="460">
        <f t="shared" ref="AM69:AM75" si="10">AK69/AL69</f>
        <v>24.577777777777776</v>
      </c>
      <c r="AN69" s="459" t="s">
        <v>410</v>
      </c>
      <c r="AO69" s="459" t="s">
        <v>417</v>
      </c>
      <c r="AP69" s="460">
        <v>21203.5</v>
      </c>
      <c r="AQ69" s="461">
        <v>228</v>
      </c>
    </row>
    <row r="70" spans="35:48" outlineLevel="2">
      <c r="AI70" s="459" t="s">
        <v>415</v>
      </c>
      <c r="AJ70" s="459" t="s">
        <v>418</v>
      </c>
      <c r="AK70" s="460">
        <v>10037.6</v>
      </c>
      <c r="AL70" s="460">
        <v>40</v>
      </c>
      <c r="AM70" s="460">
        <f t="shared" si="10"/>
        <v>250.94</v>
      </c>
      <c r="AN70" s="459" t="s">
        <v>419</v>
      </c>
      <c r="AO70" s="459" t="s">
        <v>386</v>
      </c>
      <c r="AP70" s="460">
        <v>47.4</v>
      </c>
      <c r="AQ70" s="461">
        <v>4</v>
      </c>
    </row>
    <row r="71" spans="35:48" outlineLevel="2">
      <c r="AI71" s="459" t="s">
        <v>415</v>
      </c>
      <c r="AJ71" s="459" t="s">
        <v>420</v>
      </c>
      <c r="AK71" s="460">
        <v>36430.6</v>
      </c>
      <c r="AL71" s="460">
        <v>120</v>
      </c>
      <c r="AM71" s="460">
        <f t="shared" si="10"/>
        <v>303.58833333333331</v>
      </c>
      <c r="AN71" s="459" t="s">
        <v>421</v>
      </c>
      <c r="AO71" s="459" t="s">
        <v>422</v>
      </c>
      <c r="AP71" s="463">
        <v>5518.4</v>
      </c>
      <c r="AQ71" s="464">
        <v>27</v>
      </c>
    </row>
    <row r="72" spans="35:48" outlineLevel="1">
      <c r="AI72" s="459" t="s">
        <v>415</v>
      </c>
      <c r="AJ72" s="459" t="s">
        <v>423</v>
      </c>
      <c r="AK72" s="460">
        <v>6160</v>
      </c>
      <c r="AL72" s="460">
        <v>260</v>
      </c>
      <c r="AM72" s="460">
        <f t="shared" si="10"/>
        <v>23.692307692307693</v>
      </c>
      <c r="AN72" s="459" t="s">
        <v>424</v>
      </c>
      <c r="AO72" s="459" t="s">
        <v>425</v>
      </c>
      <c r="AP72" s="463">
        <v>1081.2</v>
      </c>
      <c r="AQ72" s="464">
        <v>25</v>
      </c>
    </row>
    <row r="73" spans="35:48" outlineLevel="1">
      <c r="AI73" s="459" t="s">
        <v>415</v>
      </c>
      <c r="AJ73" s="459" t="s">
        <v>397</v>
      </c>
      <c r="AK73" s="460">
        <v>22725</v>
      </c>
      <c r="AL73" s="460">
        <v>151</v>
      </c>
      <c r="AM73" s="460">
        <f t="shared" si="10"/>
        <v>150.49668874172184</v>
      </c>
      <c r="AN73" s="459" t="s">
        <v>415</v>
      </c>
      <c r="AO73" s="459" t="s">
        <v>422</v>
      </c>
      <c r="AP73" s="463">
        <v>79452.899999999994</v>
      </c>
      <c r="AQ73" s="464">
        <v>613</v>
      </c>
    </row>
    <row r="74" spans="35:48" outlineLevel="1">
      <c r="AI74" s="459" t="s">
        <v>415</v>
      </c>
      <c r="AJ74" s="459" t="s">
        <v>426</v>
      </c>
      <c r="AK74" s="460">
        <v>3657.8</v>
      </c>
      <c r="AL74" s="460">
        <v>24</v>
      </c>
      <c r="AM74" s="460">
        <f t="shared" si="10"/>
        <v>152.40833333333333</v>
      </c>
      <c r="AP74" s="80"/>
      <c r="AQ74" s="358"/>
    </row>
    <row r="75" spans="35:48" outlineLevel="1">
      <c r="AI75" s="85" t="s">
        <v>415</v>
      </c>
      <c r="AJ75" s="85"/>
      <c r="AK75" s="364"/>
      <c r="AL75" s="364"/>
      <c r="AM75" s="364" t="e">
        <f t="shared" si="10"/>
        <v>#DIV/0!</v>
      </c>
      <c r="AN75" s="85"/>
      <c r="AO75" s="85"/>
      <c r="AP75" s="84"/>
      <c r="AQ75" s="458"/>
    </row>
    <row r="76" spans="35:48">
      <c r="AI76" s="81"/>
      <c r="AK76" s="185">
        <f>SUM(AK69:AK75)</f>
        <v>79453.400000000009</v>
      </c>
      <c r="AL76" s="185">
        <f t="shared" ref="AL76" si="11">SUM(AL69:AL75)</f>
        <v>613</v>
      </c>
      <c r="AM76" s="185">
        <f>AK76/AL76</f>
        <v>129.61402936378468</v>
      </c>
      <c r="AO76" s="343" t="s">
        <v>371</v>
      </c>
      <c r="AP76" s="184">
        <f>SUBTOTAL(9,AP66:AP75)</f>
        <v>108800.8</v>
      </c>
      <c r="AQ76" s="368">
        <f>SUBTOTAL(9,AQ66:AQ75)</f>
        <v>962</v>
      </c>
      <c r="AR76" s="452">
        <v>962</v>
      </c>
    </row>
    <row r="77" spans="35:48">
      <c r="AI77" s="81"/>
      <c r="AK77" s="185"/>
      <c r="AL77" s="185" t="s">
        <v>372</v>
      </c>
      <c r="AM77" s="81" t="s">
        <v>427</v>
      </c>
      <c r="AP77" s="185">
        <f>AP76-AP43</f>
        <v>108800.8</v>
      </c>
      <c r="AQ77" s="363"/>
      <c r="AR77" s="81" t="s">
        <v>402</v>
      </c>
    </row>
    <row r="78" spans="35:48">
      <c r="AI78" s="81"/>
      <c r="AK78" s="80">
        <f>AK76-AP73</f>
        <v>0.50000000001455192</v>
      </c>
      <c r="AP78" s="185" t="s">
        <v>372</v>
      </c>
      <c r="AQ78" s="363"/>
    </row>
    <row r="79" spans="35:48">
      <c r="AI79" s="81"/>
      <c r="AK79" s="81" t="s">
        <v>372</v>
      </c>
      <c r="AP79" s="185"/>
      <c r="AQ79" s="363"/>
    </row>
    <row r="80" spans="35:48">
      <c r="AP80" s="185"/>
      <c r="AQ80" s="363"/>
    </row>
    <row r="81" spans="42:43">
      <c r="AP81" s="185"/>
      <c r="AQ81" s="363"/>
    </row>
    <row r="82" spans="42:43">
      <c r="AP82" s="185"/>
      <c r="AQ82" s="363"/>
    </row>
    <row r="83" spans="42:43">
      <c r="AP83" s="185"/>
      <c r="AQ83" s="363"/>
    </row>
    <row r="84" spans="42:43">
      <c r="AP84" s="185"/>
      <c r="AQ84" s="363"/>
    </row>
    <row r="85" spans="42:43">
      <c r="AP85" s="185"/>
      <c r="AQ85" s="363"/>
    </row>
  </sheetData>
  <autoFilter ref="A10:BC36" xr:uid="{00000000-0009-0000-0000-000004000000}">
    <sortState xmlns:xlrd2="http://schemas.microsoft.com/office/spreadsheetml/2017/richdata2" ref="A11:BC36">
      <sortCondition ref="A10:A36"/>
    </sortState>
  </autoFilter>
  <sortState xmlns:xlrd2="http://schemas.microsoft.com/office/spreadsheetml/2017/richdata2" ref="AN1611:AQ1616">
    <sortCondition ref="AN1611:AN1616"/>
    <sortCondition ref="AO1611:AO1616"/>
  </sortState>
  <mergeCells count="1">
    <mergeCell ref="A1:C3"/>
  </mergeCells>
  <conditionalFormatting sqref="P11:P36">
    <cfRule type="containsBlanks" dxfId="2" priority="167">
      <formula>LEN(TRIM(P11))=0</formula>
    </cfRule>
  </conditionalFormatting>
  <conditionalFormatting sqref="AC11:AC36 AV11:AV36">
    <cfRule type="containsText" dxfId="1" priority="166" operator="containsText" text="YES">
      <formula>NOT(ISERROR(SEARCH("YES",AC11)))</formula>
    </cfRule>
  </conditionalFormatting>
  <dataValidations count="5">
    <dataValidation type="list" allowBlank="1" showInputMessage="1" showErrorMessage="1" sqref="D11:D36" xr:uid="{00000000-0002-0000-0400-000000000000}">
      <formula1>$BH$2:$BH$8</formula1>
    </dataValidation>
    <dataValidation type="list" allowBlank="1" showInputMessage="1" showErrorMessage="1" sqref="AB11:AB36" xr:uid="{00000000-0002-0000-0400-000001000000}">
      <formula1>$BJ$2:$BJ$5</formula1>
    </dataValidation>
    <dataValidation type="list" allowBlank="1" showInputMessage="1" showErrorMessage="1" sqref="T11:T36" xr:uid="{00000000-0002-0000-0400-000002000000}">
      <formula1>$BI$2:$BI$3</formula1>
    </dataValidation>
    <dataValidation type="list" allowBlank="1" showInputMessage="1" showErrorMessage="1" sqref="AV11:AV36" xr:uid="{00000000-0002-0000-0400-000003000000}">
      <formula1>#REF!</formula1>
    </dataValidation>
    <dataValidation type="list" allowBlank="1" showInputMessage="1" showErrorMessage="1" sqref="AC11:AC36" xr:uid="{00000000-0002-0000-0400-000004000000}">
      <formula1>$BK$2:$BK$3</formula1>
    </dataValidation>
  </dataValidations>
  <pageMargins left="0.4" right="0.4" top="0.5" bottom="0.5" header="0.3" footer="0.3"/>
  <pageSetup paperSize="17" scale="45" fitToHeight="0" orientation="landscape" r:id="rId1"/>
  <headerFooter>
    <oddFooter>&amp;CPAGE &amp;P of &amp;N</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1"/>
  <sheetViews>
    <sheetView workbookViewId="0">
      <selection activeCell="B4" sqref="B4"/>
    </sheetView>
  </sheetViews>
  <sheetFormatPr defaultRowHeight="14.5"/>
  <cols>
    <col min="1" max="3" width="5" customWidth="1"/>
    <col min="4" max="4" width="5.26953125" style="32" customWidth="1"/>
    <col min="17" max="17" width="10.81640625" customWidth="1"/>
  </cols>
  <sheetData>
    <row r="1" spans="1:19" ht="31.5" thickBot="1">
      <c r="A1" s="711" t="s">
        <v>428</v>
      </c>
      <c r="B1" s="712"/>
      <c r="C1" s="713"/>
      <c r="E1" s="777" t="s">
        <v>429</v>
      </c>
      <c r="F1" s="778"/>
      <c r="G1" s="778"/>
      <c r="H1" s="778"/>
      <c r="I1" s="778"/>
      <c r="J1" s="778"/>
      <c r="K1" s="778"/>
      <c r="L1" s="778"/>
      <c r="M1" s="779"/>
      <c r="O1" s="696" t="s">
        <v>1</v>
      </c>
    </row>
    <row r="2" spans="1:19" ht="14.65" customHeight="1" thickBot="1">
      <c r="A2" s="714"/>
      <c r="B2" s="715"/>
      <c r="C2" s="716"/>
      <c r="E2" s="301"/>
      <c r="F2" s="780" t="s">
        <v>430</v>
      </c>
      <c r="G2" s="781"/>
      <c r="H2" s="781"/>
      <c r="I2" s="782"/>
      <c r="J2" s="780" t="s">
        <v>431</v>
      </c>
      <c r="K2" s="781"/>
      <c r="L2" s="781"/>
      <c r="M2" s="782"/>
    </row>
    <row r="3" spans="1:19" ht="14.65" customHeight="1" thickBot="1">
      <c r="A3" s="717"/>
      <c r="B3" s="718"/>
      <c r="C3" s="719"/>
      <c r="E3" s="302" t="s">
        <v>337</v>
      </c>
      <c r="F3" s="303" t="s">
        <v>432</v>
      </c>
      <c r="G3" s="304" t="s">
        <v>433</v>
      </c>
      <c r="H3" s="304" t="s">
        <v>434</v>
      </c>
      <c r="I3" s="305" t="s">
        <v>435</v>
      </c>
      <c r="J3" s="303">
        <v>900</v>
      </c>
      <c r="K3" s="304">
        <v>1200</v>
      </c>
      <c r="L3" s="325">
        <v>1800</v>
      </c>
      <c r="M3" s="305">
        <v>3600</v>
      </c>
      <c r="N3" t="s">
        <v>436</v>
      </c>
    </row>
    <row r="4" spans="1:19" ht="14.25" customHeight="1">
      <c r="E4" s="306"/>
      <c r="F4" s="307"/>
      <c r="G4" s="308"/>
      <c r="H4" s="308"/>
      <c r="I4" s="309"/>
      <c r="J4" s="310" t="s">
        <v>437</v>
      </c>
      <c r="K4" s="311" t="s">
        <v>438</v>
      </c>
      <c r="L4" s="326" t="s">
        <v>439</v>
      </c>
      <c r="M4" s="312" t="s">
        <v>440</v>
      </c>
    </row>
    <row r="5" spans="1:19">
      <c r="D5" s="32">
        <v>1</v>
      </c>
      <c r="E5" s="317">
        <v>1</v>
      </c>
      <c r="F5" s="318" t="s">
        <v>441</v>
      </c>
      <c r="G5" s="319">
        <v>82.5</v>
      </c>
      <c r="H5" s="319">
        <v>80</v>
      </c>
      <c r="I5" s="320">
        <v>74</v>
      </c>
      <c r="J5" s="318">
        <v>74</v>
      </c>
      <c r="K5" s="319">
        <v>80</v>
      </c>
      <c r="L5" s="327">
        <v>82.5</v>
      </c>
      <c r="M5" s="320">
        <v>75.5</v>
      </c>
    </row>
    <row r="6" spans="1:19">
      <c r="D6" s="32">
        <v>2</v>
      </c>
      <c r="E6" s="313">
        <v>1.5</v>
      </c>
      <c r="F6" s="314">
        <v>82.5</v>
      </c>
      <c r="G6" s="315">
        <v>84</v>
      </c>
      <c r="H6" s="315">
        <v>84</v>
      </c>
      <c r="I6" s="316">
        <v>75.5</v>
      </c>
      <c r="J6" s="314">
        <v>77</v>
      </c>
      <c r="K6" s="315">
        <v>85.5</v>
      </c>
      <c r="L6" s="361">
        <v>84</v>
      </c>
      <c r="M6" s="316">
        <v>82.5</v>
      </c>
      <c r="O6" s="783" t="s">
        <v>442</v>
      </c>
      <c r="P6" s="784"/>
      <c r="Q6" s="784"/>
      <c r="R6" s="784"/>
      <c r="S6" s="785"/>
    </row>
    <row r="7" spans="1:19">
      <c r="D7" s="32">
        <v>3</v>
      </c>
      <c r="E7" s="317">
        <v>2</v>
      </c>
      <c r="F7" s="318">
        <v>84</v>
      </c>
      <c r="G7" s="319">
        <v>84</v>
      </c>
      <c r="H7" s="319">
        <v>85.5</v>
      </c>
      <c r="I7" s="320">
        <v>85.5</v>
      </c>
      <c r="J7" s="318">
        <v>82.5</v>
      </c>
      <c r="K7" s="319">
        <v>86.5</v>
      </c>
      <c r="L7" s="327">
        <v>84</v>
      </c>
      <c r="M7" s="320">
        <v>84</v>
      </c>
      <c r="O7" s="786"/>
      <c r="P7" s="787"/>
      <c r="Q7" s="787"/>
      <c r="R7" s="787"/>
      <c r="S7" s="788"/>
    </row>
    <row r="8" spans="1:19">
      <c r="D8" s="32">
        <v>4</v>
      </c>
      <c r="E8" s="313">
        <v>3</v>
      </c>
      <c r="F8" s="314">
        <v>84</v>
      </c>
      <c r="G8" s="315">
        <v>86.5</v>
      </c>
      <c r="H8" s="315">
        <v>86.5</v>
      </c>
      <c r="I8" s="316">
        <v>86.5</v>
      </c>
      <c r="J8" s="314">
        <v>84</v>
      </c>
      <c r="K8" s="315">
        <v>87.5</v>
      </c>
      <c r="L8" s="361">
        <v>87.5</v>
      </c>
      <c r="M8" s="316">
        <v>85.5</v>
      </c>
      <c r="O8" s="786"/>
      <c r="P8" s="787"/>
      <c r="Q8" s="787"/>
      <c r="R8" s="787"/>
      <c r="S8" s="788"/>
    </row>
    <row r="9" spans="1:19">
      <c r="D9" s="32">
        <v>5</v>
      </c>
      <c r="E9" s="317">
        <v>5</v>
      </c>
      <c r="F9" s="318">
        <v>85.5</v>
      </c>
      <c r="G9" s="319">
        <v>87.5</v>
      </c>
      <c r="H9" s="319">
        <v>87.5</v>
      </c>
      <c r="I9" s="320">
        <v>87.5</v>
      </c>
      <c r="J9" s="318">
        <v>85.5</v>
      </c>
      <c r="K9" s="319">
        <v>87.5</v>
      </c>
      <c r="L9" s="327">
        <v>87.5</v>
      </c>
      <c r="M9" s="320">
        <v>87.5</v>
      </c>
      <c r="O9" s="786"/>
      <c r="P9" s="787"/>
      <c r="Q9" s="787"/>
      <c r="R9" s="787"/>
      <c r="S9" s="788"/>
    </row>
    <row r="10" spans="1:19">
      <c r="D10" s="32">
        <v>6</v>
      </c>
      <c r="E10" s="313">
        <v>7.5</v>
      </c>
      <c r="F10" s="314">
        <v>87.5</v>
      </c>
      <c r="G10" s="315">
        <v>88.5</v>
      </c>
      <c r="H10" s="315">
        <v>88.5</v>
      </c>
      <c r="I10" s="316">
        <v>88.5</v>
      </c>
      <c r="J10" s="314">
        <v>85.5</v>
      </c>
      <c r="K10" s="315">
        <v>89.5</v>
      </c>
      <c r="L10" s="361">
        <v>89.5</v>
      </c>
      <c r="M10" s="316">
        <v>88.5</v>
      </c>
      <c r="O10" s="786"/>
      <c r="P10" s="787"/>
      <c r="Q10" s="787"/>
      <c r="R10" s="787"/>
      <c r="S10" s="788"/>
    </row>
    <row r="11" spans="1:19">
      <c r="D11" s="32">
        <v>7</v>
      </c>
      <c r="E11" s="317">
        <v>10</v>
      </c>
      <c r="F11" s="318">
        <v>88.5</v>
      </c>
      <c r="G11" s="319">
        <v>89.5</v>
      </c>
      <c r="H11" s="319">
        <v>90.2</v>
      </c>
      <c r="I11" s="320">
        <v>89.5</v>
      </c>
      <c r="J11" s="318">
        <v>88.5</v>
      </c>
      <c r="K11" s="319">
        <v>89.5</v>
      </c>
      <c r="L11" s="327">
        <v>89.5</v>
      </c>
      <c r="M11" s="320">
        <v>89.5</v>
      </c>
      <c r="O11" s="786"/>
      <c r="P11" s="787"/>
      <c r="Q11" s="787"/>
      <c r="R11" s="787"/>
      <c r="S11" s="788"/>
    </row>
    <row r="12" spans="1:19">
      <c r="D12" s="32">
        <v>8</v>
      </c>
      <c r="E12" s="313">
        <v>15</v>
      </c>
      <c r="F12" s="314">
        <v>89.5</v>
      </c>
      <c r="G12" s="315">
        <v>91</v>
      </c>
      <c r="H12" s="315">
        <v>90.2</v>
      </c>
      <c r="I12" s="316">
        <v>89.5</v>
      </c>
      <c r="J12" s="314">
        <v>88.5</v>
      </c>
      <c r="K12" s="315">
        <v>90.2</v>
      </c>
      <c r="L12" s="361">
        <v>91</v>
      </c>
      <c r="M12" s="316">
        <v>90.2</v>
      </c>
      <c r="O12" s="786"/>
      <c r="P12" s="787"/>
      <c r="Q12" s="787"/>
      <c r="R12" s="787"/>
      <c r="S12" s="788"/>
    </row>
    <row r="13" spans="1:19">
      <c r="D13" s="32">
        <v>9</v>
      </c>
      <c r="E13" s="317">
        <v>20</v>
      </c>
      <c r="F13" s="318">
        <v>90.2</v>
      </c>
      <c r="G13" s="319">
        <v>91</v>
      </c>
      <c r="H13" s="319">
        <v>91</v>
      </c>
      <c r="I13" s="320">
        <v>90.2</v>
      </c>
      <c r="J13" s="318">
        <v>89.5</v>
      </c>
      <c r="K13" s="319">
        <v>90.2</v>
      </c>
      <c r="L13" s="327">
        <v>91</v>
      </c>
      <c r="M13" s="320">
        <v>90.2</v>
      </c>
      <c r="O13" s="789"/>
      <c r="P13" s="790"/>
      <c r="Q13" s="790"/>
      <c r="R13" s="790"/>
      <c r="S13" s="791"/>
    </row>
    <row r="14" spans="1:19">
      <c r="D14" s="32">
        <v>10</v>
      </c>
      <c r="E14" s="313">
        <v>25</v>
      </c>
      <c r="F14" s="314">
        <v>91</v>
      </c>
      <c r="G14" s="315">
        <v>91.7</v>
      </c>
      <c r="H14" s="315">
        <v>91.7</v>
      </c>
      <c r="I14" s="316">
        <v>90.2</v>
      </c>
      <c r="J14" s="314">
        <v>89.5</v>
      </c>
      <c r="K14" s="315">
        <v>91.7</v>
      </c>
      <c r="L14" s="361">
        <v>92.4</v>
      </c>
      <c r="M14" s="316">
        <v>91</v>
      </c>
    </row>
    <row r="15" spans="1:19">
      <c r="D15" s="32">
        <v>11</v>
      </c>
      <c r="E15" s="317">
        <v>30</v>
      </c>
      <c r="F15" s="318">
        <v>91</v>
      </c>
      <c r="G15" s="319">
        <v>92.4</v>
      </c>
      <c r="H15" s="319">
        <v>92.4</v>
      </c>
      <c r="I15" s="320">
        <v>91</v>
      </c>
      <c r="J15" s="318">
        <v>91</v>
      </c>
      <c r="K15" s="319">
        <v>91.7</v>
      </c>
      <c r="L15" s="327">
        <v>92.4</v>
      </c>
      <c r="M15" s="320">
        <v>91</v>
      </c>
    </row>
    <row r="16" spans="1:19">
      <c r="D16" s="32">
        <v>12</v>
      </c>
      <c r="E16" s="313">
        <v>40</v>
      </c>
      <c r="F16" s="314">
        <v>91.7</v>
      </c>
      <c r="G16" s="315">
        <v>93</v>
      </c>
      <c r="H16" s="315">
        <v>93</v>
      </c>
      <c r="I16" s="316">
        <v>91</v>
      </c>
      <c r="J16" s="314">
        <v>91</v>
      </c>
      <c r="K16" s="315">
        <v>93</v>
      </c>
      <c r="L16" s="361">
        <v>93</v>
      </c>
      <c r="M16" s="316">
        <v>91.7</v>
      </c>
    </row>
    <row r="17" spans="4:13">
      <c r="D17" s="32">
        <v>13</v>
      </c>
      <c r="E17" s="317">
        <v>50</v>
      </c>
      <c r="F17" s="318">
        <v>92.4</v>
      </c>
      <c r="G17" s="319">
        <v>93</v>
      </c>
      <c r="H17" s="319">
        <v>93</v>
      </c>
      <c r="I17" s="320">
        <v>91.7</v>
      </c>
      <c r="J17" s="318">
        <v>91.7</v>
      </c>
      <c r="K17" s="319">
        <v>93</v>
      </c>
      <c r="L17" s="327">
        <v>93</v>
      </c>
      <c r="M17" s="320">
        <v>92.4</v>
      </c>
    </row>
    <row r="18" spans="4:13">
      <c r="D18" s="32">
        <v>14</v>
      </c>
      <c r="E18" s="313">
        <v>60</v>
      </c>
      <c r="F18" s="314">
        <v>93</v>
      </c>
      <c r="G18" s="315">
        <v>93.6</v>
      </c>
      <c r="H18" s="315">
        <v>93.6</v>
      </c>
      <c r="I18" s="316">
        <v>92.4</v>
      </c>
      <c r="J18" s="314">
        <v>91.7</v>
      </c>
      <c r="K18" s="315">
        <v>93.6</v>
      </c>
      <c r="L18" s="361">
        <v>93.6</v>
      </c>
      <c r="M18" s="316">
        <v>93</v>
      </c>
    </row>
    <row r="19" spans="4:13">
      <c r="D19" s="32">
        <v>15</v>
      </c>
      <c r="E19" s="317">
        <v>75</v>
      </c>
      <c r="F19" s="318">
        <v>93</v>
      </c>
      <c r="G19" s="319">
        <v>94.1</v>
      </c>
      <c r="H19" s="319">
        <v>93.6</v>
      </c>
      <c r="I19" s="320">
        <v>93.6</v>
      </c>
      <c r="J19" s="318">
        <v>93</v>
      </c>
      <c r="K19" s="319">
        <v>93.6</v>
      </c>
      <c r="L19" s="327">
        <v>94.1</v>
      </c>
      <c r="M19" s="320">
        <v>93</v>
      </c>
    </row>
    <row r="20" spans="4:13">
      <c r="D20" s="32">
        <v>16</v>
      </c>
      <c r="E20" s="313">
        <v>100</v>
      </c>
      <c r="F20" s="314">
        <v>93</v>
      </c>
      <c r="G20" s="315">
        <v>94.1</v>
      </c>
      <c r="H20" s="315">
        <v>94.1</v>
      </c>
      <c r="I20" s="316">
        <v>93.6</v>
      </c>
      <c r="J20" s="314">
        <v>93</v>
      </c>
      <c r="K20" s="315">
        <v>94.1</v>
      </c>
      <c r="L20" s="361">
        <v>94.5</v>
      </c>
      <c r="M20" s="316">
        <v>93.6</v>
      </c>
    </row>
    <row r="21" spans="4:13">
      <c r="D21" s="32">
        <v>17</v>
      </c>
      <c r="E21" s="317">
        <v>125</v>
      </c>
      <c r="F21" s="318">
        <v>93.6</v>
      </c>
      <c r="G21" s="319">
        <v>94.5</v>
      </c>
      <c r="H21" s="319">
        <v>94.1</v>
      </c>
      <c r="I21" s="320">
        <v>93.6</v>
      </c>
      <c r="J21" s="318">
        <v>93.6</v>
      </c>
      <c r="K21" s="319">
        <v>94.1</v>
      </c>
      <c r="L21" s="327">
        <v>94.5</v>
      </c>
      <c r="M21" s="320">
        <v>94.5</v>
      </c>
    </row>
    <row r="22" spans="4:13">
      <c r="D22" s="32">
        <v>18</v>
      </c>
      <c r="E22" s="313">
        <v>150</v>
      </c>
      <c r="F22" s="314">
        <v>93.6</v>
      </c>
      <c r="G22" s="315">
        <v>95</v>
      </c>
      <c r="H22" s="315">
        <v>94.5</v>
      </c>
      <c r="I22" s="316">
        <v>93.6</v>
      </c>
      <c r="J22" s="314">
        <v>93.6</v>
      </c>
      <c r="K22" s="315">
        <v>95</v>
      </c>
      <c r="L22" s="361">
        <v>95</v>
      </c>
      <c r="M22" s="316">
        <v>94.5</v>
      </c>
    </row>
    <row r="23" spans="4:13">
      <c r="D23" s="32">
        <v>19</v>
      </c>
      <c r="E23" s="317">
        <v>200</v>
      </c>
      <c r="F23" s="318">
        <v>94.5</v>
      </c>
      <c r="G23" s="319">
        <v>95</v>
      </c>
      <c r="H23" s="319">
        <v>94.5</v>
      </c>
      <c r="I23" s="320">
        <v>93.6</v>
      </c>
      <c r="J23" s="318">
        <v>94.1</v>
      </c>
      <c r="K23" s="319">
        <v>95</v>
      </c>
      <c r="L23" s="327">
        <v>95</v>
      </c>
      <c r="M23" s="320">
        <v>95</v>
      </c>
    </row>
    <row r="24" spans="4:13">
      <c r="D24" s="32">
        <v>20</v>
      </c>
      <c r="E24" s="313">
        <v>250</v>
      </c>
      <c r="F24" s="314">
        <v>94.5</v>
      </c>
      <c r="G24" s="315">
        <v>95.4</v>
      </c>
      <c r="H24" s="315">
        <v>95.4</v>
      </c>
      <c r="I24" s="316">
        <v>94.5</v>
      </c>
      <c r="J24" s="314">
        <v>94.5</v>
      </c>
      <c r="K24" s="315">
        <v>95</v>
      </c>
      <c r="L24" s="361">
        <v>95</v>
      </c>
      <c r="M24" s="316">
        <v>95.4</v>
      </c>
    </row>
    <row r="25" spans="4:13">
      <c r="D25" s="32">
        <v>21</v>
      </c>
      <c r="E25" s="317">
        <v>300</v>
      </c>
      <c r="F25" s="318">
        <v>95</v>
      </c>
      <c r="G25" s="319">
        <v>95.4</v>
      </c>
      <c r="H25" s="319">
        <v>95.4</v>
      </c>
      <c r="I25" s="320" t="s">
        <v>441</v>
      </c>
      <c r="J25" s="318" t="s">
        <v>441</v>
      </c>
      <c r="K25" s="319">
        <v>95</v>
      </c>
      <c r="L25" s="327">
        <v>95.4</v>
      </c>
      <c r="M25" s="320">
        <v>95.4</v>
      </c>
    </row>
    <row r="26" spans="4:13">
      <c r="D26" s="32">
        <v>22</v>
      </c>
      <c r="E26" s="313">
        <v>350</v>
      </c>
      <c r="F26" s="314">
        <v>95</v>
      </c>
      <c r="G26" s="315">
        <v>95.4</v>
      </c>
      <c r="H26" s="315">
        <v>95.4</v>
      </c>
      <c r="I26" s="316" t="s">
        <v>441</v>
      </c>
      <c r="J26" s="314" t="s">
        <v>441</v>
      </c>
      <c r="K26" s="315">
        <v>95</v>
      </c>
      <c r="L26" s="361">
        <v>95.4</v>
      </c>
      <c r="M26" s="316">
        <v>95.4</v>
      </c>
    </row>
    <row r="27" spans="4:13">
      <c r="D27" s="32">
        <v>23</v>
      </c>
      <c r="E27" s="317">
        <v>400</v>
      </c>
      <c r="F27" s="318">
        <v>95.4</v>
      </c>
      <c r="G27" s="319">
        <v>95.4</v>
      </c>
      <c r="H27" s="319" t="s">
        <v>441</v>
      </c>
      <c r="I27" s="320" t="s">
        <v>441</v>
      </c>
      <c r="J27" s="318" t="s">
        <v>441</v>
      </c>
      <c r="K27" s="319" t="s">
        <v>441</v>
      </c>
      <c r="L27" s="327">
        <v>95.4</v>
      </c>
      <c r="M27" s="320">
        <v>95.4</v>
      </c>
    </row>
    <row r="28" spans="4:13">
      <c r="D28" s="32">
        <v>24</v>
      </c>
      <c r="E28" s="313">
        <v>450</v>
      </c>
      <c r="F28" s="314">
        <v>95.8</v>
      </c>
      <c r="G28" s="315">
        <v>95.8</v>
      </c>
      <c r="H28" s="315" t="s">
        <v>441</v>
      </c>
      <c r="I28" s="316" t="s">
        <v>441</v>
      </c>
      <c r="J28" s="314" t="s">
        <v>441</v>
      </c>
      <c r="K28" s="315" t="s">
        <v>441</v>
      </c>
      <c r="L28" s="361">
        <v>95.4</v>
      </c>
      <c r="M28" s="316">
        <v>95.4</v>
      </c>
    </row>
    <row r="29" spans="4:13" ht="15" thickBot="1">
      <c r="D29" s="32">
        <v>25</v>
      </c>
      <c r="E29" s="321">
        <v>500</v>
      </c>
      <c r="F29" s="322">
        <v>95.8</v>
      </c>
      <c r="G29" s="323">
        <v>95.8</v>
      </c>
      <c r="H29" s="323" t="s">
        <v>441</v>
      </c>
      <c r="I29" s="324" t="s">
        <v>441</v>
      </c>
      <c r="J29" s="323" t="s">
        <v>441</v>
      </c>
      <c r="K29" s="323" t="s">
        <v>441</v>
      </c>
      <c r="L29" s="328">
        <v>95.8</v>
      </c>
      <c r="M29" s="324">
        <v>95.4</v>
      </c>
    </row>
    <row r="31" spans="4:13">
      <c r="L31" s="329" t="s">
        <v>443</v>
      </c>
    </row>
  </sheetData>
  <mergeCells count="5">
    <mergeCell ref="E1:M1"/>
    <mergeCell ref="F2:I2"/>
    <mergeCell ref="J2:M2"/>
    <mergeCell ref="O6:S13"/>
    <mergeCell ref="A1: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60"/>
  <sheetViews>
    <sheetView zoomScaleNormal="100" workbookViewId="0">
      <pane xSplit="7" ySplit="12" topLeftCell="R13" activePane="bottomRight" state="frozen"/>
      <selection pane="topRight" activeCell="H1" sqref="H1"/>
      <selection pane="bottomLeft" activeCell="A13" sqref="A13"/>
      <selection pane="bottomRight" activeCell="B4" sqref="B4"/>
    </sheetView>
  </sheetViews>
  <sheetFormatPr defaultColWidth="8.81640625" defaultRowHeight="14.5"/>
  <cols>
    <col min="1" max="3" width="5" customWidth="1"/>
    <col min="4" max="5" width="12.6328125" customWidth="1"/>
    <col min="6" max="6" width="9.36328125" customWidth="1"/>
    <col min="7" max="7" width="11.6328125" customWidth="1"/>
    <col min="8" max="8" width="26" customWidth="1"/>
    <col min="9" max="9" width="36.81640625" customWidth="1"/>
    <col min="10" max="10" width="24.08984375" customWidth="1"/>
    <col min="11" max="12" width="9.6328125" customWidth="1"/>
    <col min="13" max="13" width="17.26953125" customWidth="1"/>
    <col min="14" max="14" width="54" customWidth="1"/>
    <col min="15" max="15" width="11.7265625" customWidth="1"/>
    <col min="16" max="17" width="16" customWidth="1"/>
    <col min="18" max="18" width="13.7265625" customWidth="1"/>
    <col min="19" max="19" width="12.6328125" customWidth="1"/>
    <col min="20" max="20" width="7.26953125" customWidth="1"/>
    <col min="21" max="21" width="6.81640625" customWidth="1"/>
    <col min="22" max="22" width="13.26953125" customWidth="1"/>
    <col min="23" max="24" width="11.6328125" customWidth="1"/>
    <col min="25" max="25" width="8" customWidth="1"/>
    <col min="26" max="26" width="8.81640625" customWidth="1"/>
    <col min="27" max="27" width="15.36328125" customWidth="1"/>
    <col min="28" max="28" width="10" customWidth="1"/>
    <col min="29" max="29" width="13.6328125" customWidth="1"/>
    <col min="30" max="30" width="11" customWidth="1"/>
    <col min="31" max="31" width="32.7265625" customWidth="1"/>
    <col min="32" max="35" width="12.81640625" customWidth="1"/>
    <col min="36" max="39" width="13.08984375" customWidth="1"/>
  </cols>
  <sheetData>
    <row r="1" spans="1:39" s="32" customFormat="1" ht="31">
      <c r="A1" s="711" t="s">
        <v>444</v>
      </c>
      <c r="B1" s="712"/>
      <c r="C1" s="713"/>
      <c r="D1" s="282" t="s">
        <v>250</v>
      </c>
      <c r="H1" s="444" t="s">
        <v>252</v>
      </c>
      <c r="I1" s="29" t="s">
        <v>251</v>
      </c>
      <c r="N1" s="29" t="s">
        <v>251</v>
      </c>
      <c r="T1" s="241" t="s">
        <v>253</v>
      </c>
      <c r="V1" s="2"/>
      <c r="W1" s="80"/>
      <c r="X1" s="80"/>
      <c r="Y1" s="80"/>
      <c r="Z1" s="81"/>
      <c r="AA1" s="81"/>
      <c r="AB1" s="81"/>
      <c r="AC1" s="81"/>
      <c r="AD1" s="81"/>
      <c r="AE1" s="209"/>
      <c r="AF1" s="232" t="s">
        <v>251</v>
      </c>
      <c r="AG1" s="233"/>
      <c r="AH1" s="234"/>
      <c r="AI1"/>
    </row>
    <row r="2" spans="1:39" s="32" customFormat="1" ht="22.5" customHeight="1">
      <c r="A2" s="714"/>
      <c r="B2" s="715"/>
      <c r="C2" s="716"/>
      <c r="E2" s="206" t="s">
        <v>445</v>
      </c>
      <c r="F2" s="206"/>
      <c r="H2" s="206"/>
      <c r="I2" s="215" t="s">
        <v>260</v>
      </c>
      <c r="N2" s="215" t="s">
        <v>260</v>
      </c>
      <c r="R2" s="297" t="s">
        <v>261</v>
      </c>
      <c r="T2" s="241" t="s">
        <v>446</v>
      </c>
      <c r="V2" s="2"/>
      <c r="W2" s="80"/>
      <c r="X2" s="80"/>
      <c r="Y2" s="80"/>
      <c r="Z2" s="81"/>
      <c r="AA2" s="81"/>
      <c r="AB2" s="81"/>
      <c r="AC2" s="81"/>
      <c r="AD2" s="81"/>
      <c r="AE2" s="209"/>
      <c r="AF2" s="231" t="s">
        <v>260</v>
      </c>
      <c r="AG2" s="222"/>
      <c r="AH2" s="223"/>
      <c r="AI2"/>
    </row>
    <row r="3" spans="1:39" s="32" customFormat="1" ht="22.5" customHeight="1">
      <c r="A3" s="717"/>
      <c r="B3" s="718"/>
      <c r="C3" s="719"/>
      <c r="G3" s="219" t="s">
        <v>447</v>
      </c>
      <c r="I3" s="262" t="s">
        <v>268</v>
      </c>
      <c r="N3" s="243" t="s">
        <v>268</v>
      </c>
      <c r="Q3" s="298" t="s">
        <v>270</v>
      </c>
      <c r="R3" s="299"/>
      <c r="T3" s="241" t="s">
        <v>448</v>
      </c>
      <c r="V3" s="2"/>
      <c r="W3" s="80"/>
      <c r="X3" s="80"/>
      <c r="Y3" s="80"/>
      <c r="Z3" s="81"/>
      <c r="AA3" s="81"/>
      <c r="AB3" s="81"/>
      <c r="AF3" s="334" t="s">
        <v>268</v>
      </c>
      <c r="AG3" s="260"/>
      <c r="AH3" s="261"/>
    </row>
    <row r="4" spans="1:39" s="32" customFormat="1" ht="22.5" customHeight="1">
      <c r="G4" s="90" t="s">
        <v>449</v>
      </c>
      <c r="H4" s="370">
        <f>AE27+AE30</f>
        <v>0</v>
      </c>
      <c r="I4" s="244" t="s">
        <v>276</v>
      </c>
      <c r="N4" s="244" t="s">
        <v>276</v>
      </c>
      <c r="Q4" s="298" t="s">
        <v>277</v>
      </c>
      <c r="R4" s="299"/>
      <c r="T4" s="241" t="s">
        <v>450</v>
      </c>
      <c r="V4" s="2"/>
      <c r="W4" s="80"/>
      <c r="X4" s="80"/>
      <c r="Y4" s="80"/>
      <c r="Z4" s="81"/>
      <c r="AA4" s="81"/>
      <c r="AB4" s="81"/>
      <c r="AF4" s="245" t="s">
        <v>276</v>
      </c>
      <c r="AG4" s="246"/>
      <c r="AH4" s="247"/>
    </row>
    <row r="5" spans="1:39" s="32" customFormat="1" ht="22.5" customHeight="1">
      <c r="G5" s="90" t="s">
        <v>451</v>
      </c>
      <c r="H5" s="348">
        <f>AC22+AD22</f>
        <v>0</v>
      </c>
      <c r="I5" s="77" t="s">
        <v>356</v>
      </c>
      <c r="T5" s="241" t="s">
        <v>452</v>
      </c>
      <c r="V5" s="2"/>
      <c r="W5" s="80"/>
      <c r="X5" s="80"/>
      <c r="Y5" s="80"/>
      <c r="Z5" s="81"/>
      <c r="AA5" s="81"/>
      <c r="AB5" s="81"/>
    </row>
    <row r="6" spans="1:39" s="32" customFormat="1" ht="22.5" customHeight="1">
      <c r="G6" s="90" t="s">
        <v>453</v>
      </c>
      <c r="H6" s="288">
        <f>'4_Utility Data'!R98</f>
        <v>0</v>
      </c>
      <c r="I6" s="77" t="s">
        <v>356</v>
      </c>
      <c r="N6" s="457" t="s">
        <v>269</v>
      </c>
      <c r="Q6" s="210" t="s">
        <v>290</v>
      </c>
      <c r="R6" s="268" t="s">
        <v>291</v>
      </c>
      <c r="S6" s="281" t="s">
        <v>292</v>
      </c>
      <c r="T6" s="241" t="s">
        <v>293</v>
      </c>
      <c r="V6" s="2"/>
      <c r="W6" s="80"/>
      <c r="X6" s="80"/>
      <c r="Y6" s="80"/>
      <c r="Z6" s="81"/>
      <c r="AA6" s="81"/>
      <c r="AB6" s="81"/>
      <c r="AC6" s="81"/>
      <c r="AD6" s="81"/>
      <c r="AE6" s="209"/>
    </row>
    <row r="7" spans="1:39" s="32" customFormat="1" ht="22.5" customHeight="1">
      <c r="F7" s="216" t="s">
        <v>297</v>
      </c>
      <c r="G7" s="290">
        <v>2019</v>
      </c>
      <c r="I7" s="29"/>
      <c r="P7" s="153" t="s">
        <v>299</v>
      </c>
      <c r="Q7" s="279">
        <v>8760</v>
      </c>
      <c r="R7" s="280"/>
      <c r="S7" s="336">
        <f>R7/Q7</f>
        <v>0</v>
      </c>
      <c r="T7" s="267" t="s">
        <v>454</v>
      </c>
      <c r="V7" s="2"/>
      <c r="W7" s="80"/>
      <c r="X7" s="80"/>
      <c r="Y7" s="80"/>
      <c r="Z7" s="81"/>
      <c r="AA7" s="81"/>
      <c r="AB7" s="81"/>
      <c r="AC7" s="81"/>
      <c r="AD7" s="81"/>
      <c r="AE7" s="259"/>
      <c r="AI7"/>
      <c r="AJ7" s="278" t="s">
        <v>302</v>
      </c>
      <c r="AK7" s="278" t="s">
        <v>303</v>
      </c>
    </row>
    <row r="8" spans="1:39" s="32" customFormat="1" ht="22.5" customHeight="1">
      <c r="G8" s="153" t="s">
        <v>305</v>
      </c>
      <c r="H8" s="286">
        <f>H5-H6</f>
        <v>0</v>
      </c>
      <c r="I8" s="287" t="e">
        <f>H8/H6</f>
        <v>#DIV/0!</v>
      </c>
      <c r="T8" s="241" t="s">
        <v>455</v>
      </c>
      <c r="W8" s="80"/>
      <c r="X8" s="80"/>
      <c r="Y8" s="80"/>
      <c r="Z8" s="81"/>
      <c r="AA8" s="81"/>
      <c r="AB8" s="81"/>
      <c r="AC8" s="81"/>
      <c r="AD8" s="81"/>
      <c r="AE8" s="209"/>
      <c r="AI8"/>
      <c r="AJ8" s="278" t="s">
        <v>310</v>
      </c>
      <c r="AK8" s="278" t="s">
        <v>311</v>
      </c>
      <c r="AL8" s="278" t="s">
        <v>310</v>
      </c>
      <c r="AM8" s="278" t="s">
        <v>311</v>
      </c>
    </row>
    <row r="9" spans="1:39" s="32" customFormat="1" ht="18" customHeight="1">
      <c r="A9" s="227" t="s">
        <v>312</v>
      </c>
      <c r="B9" s="225"/>
      <c r="C9" s="226"/>
      <c r="P9" s="224" t="s">
        <v>456</v>
      </c>
      <c r="Q9" s="225"/>
      <c r="R9" s="225"/>
      <c r="S9" s="225"/>
      <c r="T9" s="262" t="s">
        <v>314</v>
      </c>
      <c r="U9" s="263" t="s">
        <v>315</v>
      </c>
      <c r="V9" s="257" t="s">
        <v>316</v>
      </c>
      <c r="W9" s="80"/>
      <c r="X9" s="265" t="s">
        <v>317</v>
      </c>
      <c r="Y9" s="265" t="s">
        <v>310</v>
      </c>
      <c r="Z9" s="265" t="s">
        <v>311</v>
      </c>
      <c r="AA9" s="248" t="s">
        <v>310</v>
      </c>
      <c r="AB9" s="248" t="s">
        <v>311</v>
      </c>
      <c r="AC9" s="249" t="s">
        <v>310</v>
      </c>
      <c r="AD9" s="249" t="s">
        <v>311</v>
      </c>
      <c r="AE9" s="209"/>
      <c r="AF9" s="271" t="s">
        <v>319</v>
      </c>
      <c r="AG9" s="272"/>
      <c r="AH9" s="273"/>
      <c r="AI9" s="273"/>
      <c r="AJ9" s="274" t="s">
        <v>320</v>
      </c>
      <c r="AK9" s="274" t="s">
        <v>320</v>
      </c>
      <c r="AL9" s="274" t="s">
        <v>321</v>
      </c>
      <c r="AM9" s="275" t="s">
        <v>321</v>
      </c>
    </row>
    <row r="10" spans="1:39" s="32" customFormat="1" ht="18" customHeight="1">
      <c r="A10" s="210" t="s">
        <v>322</v>
      </c>
      <c r="B10" s="210" t="s">
        <v>323</v>
      </c>
      <c r="C10" s="210" t="s">
        <v>324</v>
      </c>
      <c r="D10" s="210" t="s">
        <v>325</v>
      </c>
      <c r="E10" s="210" t="s">
        <v>326</v>
      </c>
      <c r="F10" s="210" t="s">
        <v>327</v>
      </c>
      <c r="G10" s="210" t="s">
        <v>328</v>
      </c>
      <c r="H10" s="210" t="s">
        <v>329</v>
      </c>
      <c r="I10" s="210" t="s">
        <v>330</v>
      </c>
      <c r="J10" s="210" t="s">
        <v>331</v>
      </c>
      <c r="K10" s="210" t="s">
        <v>332</v>
      </c>
      <c r="L10" s="210" t="s">
        <v>333</v>
      </c>
      <c r="M10" s="210" t="s">
        <v>334</v>
      </c>
      <c r="N10" s="210" t="s">
        <v>335</v>
      </c>
      <c r="O10" s="210" t="s">
        <v>457</v>
      </c>
      <c r="P10" s="236" t="s">
        <v>458</v>
      </c>
      <c r="Q10" s="237" t="s">
        <v>459</v>
      </c>
      <c r="R10" s="236" t="s">
        <v>45</v>
      </c>
      <c r="S10" s="236" t="s">
        <v>45</v>
      </c>
      <c r="T10" s="262" t="s">
        <v>349</v>
      </c>
      <c r="U10" s="263" t="s">
        <v>460</v>
      </c>
      <c r="V10" s="258" t="s">
        <v>351</v>
      </c>
      <c r="W10" s="264" t="s">
        <v>352</v>
      </c>
      <c r="X10" s="264" t="s">
        <v>292</v>
      </c>
      <c r="Y10" s="265" t="s">
        <v>353</v>
      </c>
      <c r="Z10" s="265" t="s">
        <v>353</v>
      </c>
      <c r="AA10" s="250" t="s">
        <v>354</v>
      </c>
      <c r="AB10" s="250" t="s">
        <v>354</v>
      </c>
      <c r="AC10" s="250" t="s">
        <v>356</v>
      </c>
      <c r="AD10" s="250" t="s">
        <v>356</v>
      </c>
      <c r="AE10" s="211" t="s">
        <v>461</v>
      </c>
      <c r="AF10" s="276" t="s">
        <v>362</v>
      </c>
      <c r="AG10" s="276" t="s">
        <v>363</v>
      </c>
      <c r="AH10" s="277" t="s">
        <v>364</v>
      </c>
      <c r="AI10" s="277" t="s">
        <v>365</v>
      </c>
      <c r="AJ10" s="277" t="s">
        <v>356</v>
      </c>
      <c r="AK10" s="276" t="s">
        <v>356</v>
      </c>
      <c r="AL10" s="277" t="s">
        <v>356</v>
      </c>
      <c r="AM10" s="276" t="s">
        <v>356</v>
      </c>
    </row>
    <row r="11" spans="1:39" s="32" customFormat="1" ht="15.5">
      <c r="A11" s="181">
        <v>1</v>
      </c>
      <c r="B11" s="181"/>
      <c r="C11" s="181"/>
      <c r="D11" s="181"/>
      <c r="E11" s="181"/>
      <c r="F11" s="181"/>
      <c r="G11" s="181"/>
      <c r="H11" s="214"/>
      <c r="I11" s="214"/>
      <c r="J11" s="214"/>
      <c r="K11" s="181"/>
      <c r="L11" s="181"/>
      <c r="M11" s="181"/>
      <c r="N11" s="214"/>
      <c r="O11" s="181"/>
      <c r="P11" s="454"/>
      <c r="Q11" s="213">
        <v>0.8</v>
      </c>
      <c r="R11" s="181"/>
      <c r="S11" s="181"/>
      <c r="T11" s="268"/>
      <c r="U11" s="269"/>
      <c r="V11" s="242">
        <v>8760</v>
      </c>
      <c r="W11" s="270"/>
      <c r="X11" s="270"/>
      <c r="Y11" s="270"/>
      <c r="Z11" s="270"/>
      <c r="AA11" s="212">
        <f>$V11*X11*$R$3</f>
        <v>0</v>
      </c>
      <c r="AB11" s="212">
        <f>$V11*X11*$R$4</f>
        <v>0</v>
      </c>
      <c r="AC11" s="212">
        <f>((($O11*$P11*$Y11*$AA11)/$Q11)/1000000)*$W11</f>
        <v>0</v>
      </c>
      <c r="AD11" s="212">
        <f>((($O11*$P11*$Z11*$AB11)/$Q11)/1000000)*$W11</f>
        <v>0</v>
      </c>
      <c r="AE11" s="214"/>
      <c r="AF11" s="181"/>
      <c r="AG11" s="181"/>
      <c r="AH11" s="181"/>
      <c r="AI11" s="181"/>
      <c r="AJ11" s="238"/>
      <c r="AK11" s="238"/>
      <c r="AL11" s="242">
        <f>AC11</f>
        <v>0</v>
      </c>
      <c r="AM11" s="242">
        <f>AD11</f>
        <v>0</v>
      </c>
    </row>
    <row r="12" spans="1:39" s="32" customFormat="1" ht="15.5">
      <c r="A12" s="181">
        <v>2</v>
      </c>
      <c r="B12" s="181"/>
      <c r="C12" s="181"/>
      <c r="D12" s="181"/>
      <c r="E12" s="181"/>
      <c r="F12" s="181"/>
      <c r="G12" s="181"/>
      <c r="H12" s="214"/>
      <c r="I12" s="214"/>
      <c r="J12" s="214"/>
      <c r="K12" s="181"/>
      <c r="L12" s="181"/>
      <c r="M12" s="181"/>
      <c r="N12" s="214"/>
      <c r="O12" s="181"/>
      <c r="P12" s="454"/>
      <c r="Q12" s="213">
        <v>0.8</v>
      </c>
      <c r="R12" s="181"/>
      <c r="S12" s="181"/>
      <c r="T12" s="268"/>
      <c r="U12" s="269"/>
      <c r="V12" s="242">
        <v>8760</v>
      </c>
      <c r="W12" s="270"/>
      <c r="X12" s="270"/>
      <c r="Y12" s="270"/>
      <c r="Z12" s="270"/>
      <c r="AA12" s="212">
        <f t="shared" ref="AA12:AA14" si="0">$V12*X12*$R$3</f>
        <v>0</v>
      </c>
      <c r="AB12" s="212">
        <f t="shared" ref="AB12:AB14" si="1">$V12*X12*$R$4</f>
        <v>0</v>
      </c>
      <c r="AC12" s="212">
        <f>((($O12*$P12*$Y12*$AA12)/$Q12)/1000000)*$W12</f>
        <v>0</v>
      </c>
      <c r="AD12" s="212">
        <f>((($O12*$P12*$Z12*$AB12)/$Q12)/1000000)*$W12</f>
        <v>0</v>
      </c>
      <c r="AE12" s="214"/>
      <c r="AF12" s="181"/>
      <c r="AG12" s="181"/>
      <c r="AH12" s="181"/>
      <c r="AI12" s="181"/>
      <c r="AJ12" s="181"/>
      <c r="AK12" s="181"/>
      <c r="AL12" s="242">
        <f t="shared" ref="AL12:AL14" si="2">AC12</f>
        <v>0</v>
      </c>
      <c r="AM12" s="242">
        <f t="shared" ref="AM12:AM14" si="3">AD12</f>
        <v>0</v>
      </c>
    </row>
    <row r="13" spans="1:39" s="32" customFormat="1" ht="15.5">
      <c r="A13" s="181">
        <v>3</v>
      </c>
      <c r="B13" s="181"/>
      <c r="C13" s="181"/>
      <c r="D13" s="181"/>
      <c r="E13" s="181"/>
      <c r="F13" s="181"/>
      <c r="G13" s="181"/>
      <c r="H13" s="214"/>
      <c r="I13" s="214"/>
      <c r="J13" s="214"/>
      <c r="K13" s="181"/>
      <c r="L13" s="181"/>
      <c r="M13" s="181"/>
      <c r="N13" s="214"/>
      <c r="O13" s="181"/>
      <c r="P13" s="454"/>
      <c r="Q13" s="213">
        <v>0.8</v>
      </c>
      <c r="R13" s="181"/>
      <c r="S13" s="181"/>
      <c r="T13" s="268"/>
      <c r="U13" s="269"/>
      <c r="V13" s="242">
        <v>8760</v>
      </c>
      <c r="W13" s="270"/>
      <c r="X13" s="270"/>
      <c r="Y13" s="270"/>
      <c r="Z13" s="270"/>
      <c r="AA13" s="212">
        <f t="shared" si="0"/>
        <v>0</v>
      </c>
      <c r="AB13" s="212">
        <f t="shared" si="1"/>
        <v>0</v>
      </c>
      <c r="AC13" s="212">
        <f t="shared" ref="AC13:AC14" si="4">((($O13*$P13*$Y13*$AA13)/$Q13)/1000000)*$W13</f>
        <v>0</v>
      </c>
      <c r="AD13" s="212">
        <f t="shared" ref="AD13:AD14" si="5">((($O13*$P13*$Z13*$AB13)/$Q13)/1000000)*$W13</f>
        <v>0</v>
      </c>
      <c r="AE13" s="214"/>
      <c r="AF13" s="181"/>
      <c r="AG13" s="181"/>
      <c r="AH13" s="181"/>
      <c r="AI13" s="181"/>
      <c r="AJ13" s="181"/>
      <c r="AK13" s="181"/>
      <c r="AL13" s="242">
        <f t="shared" si="2"/>
        <v>0</v>
      </c>
      <c r="AM13" s="242">
        <f t="shared" si="3"/>
        <v>0</v>
      </c>
    </row>
    <row r="14" spans="1:39" s="32" customFormat="1" ht="15.5">
      <c r="A14" s="181">
        <v>4</v>
      </c>
      <c r="B14" s="181"/>
      <c r="C14" s="181"/>
      <c r="D14" s="181"/>
      <c r="E14" s="181"/>
      <c r="F14" s="181"/>
      <c r="G14" s="181"/>
      <c r="H14" s="214"/>
      <c r="I14" s="214"/>
      <c r="J14" s="214"/>
      <c r="K14" s="181"/>
      <c r="L14" s="181"/>
      <c r="M14" s="181"/>
      <c r="N14" s="214"/>
      <c r="O14" s="181"/>
      <c r="P14" s="454"/>
      <c r="Q14" s="213">
        <v>0.8</v>
      </c>
      <c r="R14" s="181"/>
      <c r="S14" s="181"/>
      <c r="T14" s="268"/>
      <c r="U14" s="269"/>
      <c r="V14" s="242">
        <v>8760</v>
      </c>
      <c r="W14" s="270"/>
      <c r="X14" s="270"/>
      <c r="Y14" s="270"/>
      <c r="Z14" s="270"/>
      <c r="AA14" s="212">
        <f t="shared" si="0"/>
        <v>0</v>
      </c>
      <c r="AB14" s="212">
        <f t="shared" si="1"/>
        <v>0</v>
      </c>
      <c r="AC14" s="212">
        <f t="shared" si="4"/>
        <v>0</v>
      </c>
      <c r="AD14" s="212">
        <f t="shared" si="5"/>
        <v>0</v>
      </c>
      <c r="AE14" s="214"/>
      <c r="AF14" s="181"/>
      <c r="AG14" s="181"/>
      <c r="AH14" s="181"/>
      <c r="AI14" s="181"/>
      <c r="AJ14" s="181"/>
      <c r="AK14" s="181"/>
      <c r="AL14" s="242">
        <f t="shared" si="2"/>
        <v>0</v>
      </c>
      <c r="AM14" s="242">
        <f t="shared" si="3"/>
        <v>0</v>
      </c>
    </row>
    <row r="15" spans="1:39" s="32" customFormat="1" ht="15.5">
      <c r="A15" s="181">
        <v>5</v>
      </c>
      <c r="B15" s="181"/>
      <c r="C15" s="181"/>
      <c r="D15" s="181"/>
      <c r="E15" s="181"/>
      <c r="F15" s="181"/>
      <c r="G15" s="181"/>
      <c r="H15" s="214"/>
      <c r="I15" s="214"/>
      <c r="J15" s="214"/>
      <c r="K15" s="181"/>
      <c r="L15" s="181"/>
      <c r="M15" s="181"/>
      <c r="N15" s="214"/>
      <c r="O15" s="181"/>
      <c r="P15" s="454"/>
      <c r="Q15" s="213">
        <v>0.8</v>
      </c>
      <c r="R15" s="181"/>
      <c r="S15" s="181"/>
      <c r="T15" s="268"/>
      <c r="U15" s="269"/>
      <c r="V15" s="242">
        <v>8760</v>
      </c>
      <c r="W15" s="270"/>
      <c r="X15" s="270"/>
      <c r="Y15" s="270"/>
      <c r="Z15" s="270"/>
      <c r="AA15" s="212">
        <f t="shared" ref="AA15:AA20" si="6">$V15*X15*$R$3</f>
        <v>0</v>
      </c>
      <c r="AB15" s="212">
        <f t="shared" ref="AB15:AB20" si="7">$V15*X15*$R$4</f>
        <v>0</v>
      </c>
      <c r="AC15" s="212">
        <f>((($O15*$P15*$Y15*$AA15)/$Q15)/1000000)*$W15</f>
        <v>0</v>
      </c>
      <c r="AD15" s="212">
        <f>((($O15*$P15*$Z15*$AB15)/$Q15)/1000000)*$W15</f>
        <v>0</v>
      </c>
      <c r="AE15" s="214"/>
      <c r="AF15" s="181"/>
      <c r="AG15" s="181"/>
      <c r="AH15" s="181"/>
      <c r="AI15" s="181"/>
      <c r="AJ15" s="181"/>
      <c r="AK15" s="181"/>
      <c r="AL15" s="242">
        <f t="shared" ref="AL15:AL20" si="8">AC15</f>
        <v>0</v>
      </c>
      <c r="AM15" s="242">
        <f t="shared" ref="AM15:AM20" si="9">AD15</f>
        <v>0</v>
      </c>
    </row>
    <row r="16" spans="1:39" s="32" customFormat="1" ht="15.5">
      <c r="A16" s="181">
        <v>6</v>
      </c>
      <c r="B16" s="181"/>
      <c r="C16" s="181"/>
      <c r="D16" s="181"/>
      <c r="E16" s="181"/>
      <c r="F16" s="181"/>
      <c r="G16" s="181"/>
      <c r="H16" s="214"/>
      <c r="I16" s="214"/>
      <c r="J16" s="214"/>
      <c r="K16" s="181"/>
      <c r="L16" s="181"/>
      <c r="M16" s="181"/>
      <c r="N16" s="214"/>
      <c r="O16" s="181"/>
      <c r="P16" s="454"/>
      <c r="Q16" s="213">
        <v>0.8</v>
      </c>
      <c r="R16" s="181"/>
      <c r="S16" s="181"/>
      <c r="T16" s="268"/>
      <c r="U16" s="269"/>
      <c r="V16" s="242">
        <v>8760</v>
      </c>
      <c r="W16" s="270"/>
      <c r="X16" s="270"/>
      <c r="Y16" s="270"/>
      <c r="Z16" s="270"/>
      <c r="AA16" s="212">
        <f t="shared" si="6"/>
        <v>0</v>
      </c>
      <c r="AB16" s="212">
        <f t="shared" si="7"/>
        <v>0</v>
      </c>
      <c r="AC16" s="212">
        <f>((($O16*$P16*$Y16*$AA16)/$Q16)/1000000)*$W16</f>
        <v>0</v>
      </c>
      <c r="AD16" s="212">
        <f>((($O16*$P16*$Z16*$AB16)/$Q16)/1000000)*$W16</f>
        <v>0</v>
      </c>
      <c r="AE16" s="214"/>
      <c r="AF16" s="181"/>
      <c r="AG16" s="181"/>
      <c r="AH16" s="181"/>
      <c r="AI16" s="181"/>
      <c r="AJ16" s="181"/>
      <c r="AK16" s="181"/>
      <c r="AL16" s="242">
        <f t="shared" si="8"/>
        <v>0</v>
      </c>
      <c r="AM16" s="242">
        <f t="shared" si="9"/>
        <v>0</v>
      </c>
    </row>
    <row r="17" spans="1:50" s="32" customFormat="1" ht="15.5">
      <c r="A17" s="181">
        <v>7</v>
      </c>
      <c r="B17" s="181"/>
      <c r="C17" s="181"/>
      <c r="D17" s="181"/>
      <c r="E17" s="181"/>
      <c r="F17" s="181"/>
      <c r="G17" s="181"/>
      <c r="H17" s="214"/>
      <c r="I17" s="214"/>
      <c r="J17" s="214"/>
      <c r="K17" s="181"/>
      <c r="L17" s="181"/>
      <c r="M17" s="181"/>
      <c r="N17" s="214"/>
      <c r="O17" s="181"/>
      <c r="P17" s="454"/>
      <c r="Q17" s="213">
        <v>0.8</v>
      </c>
      <c r="R17" s="181"/>
      <c r="S17" s="181"/>
      <c r="T17" s="268"/>
      <c r="U17" s="269"/>
      <c r="V17" s="242">
        <v>8760</v>
      </c>
      <c r="W17" s="270"/>
      <c r="X17" s="270"/>
      <c r="Y17" s="270"/>
      <c r="Z17" s="270"/>
      <c r="AA17" s="212">
        <f t="shared" si="6"/>
        <v>0</v>
      </c>
      <c r="AB17" s="212">
        <f t="shared" si="7"/>
        <v>0</v>
      </c>
      <c r="AC17" s="212">
        <f t="shared" ref="AC17:AC20" si="10">((($O17*$P17*$Y17*$AA17)/$Q17)/1000000)*$W17</f>
        <v>0</v>
      </c>
      <c r="AD17" s="212">
        <f t="shared" ref="AD17:AD20" si="11">((($O17*$P17*$Z17*$AB17)/$Q17)/1000000)*$W17</f>
        <v>0</v>
      </c>
      <c r="AE17" s="214"/>
      <c r="AF17" s="181"/>
      <c r="AG17" s="181"/>
      <c r="AH17" s="181"/>
      <c r="AI17" s="181"/>
      <c r="AJ17" s="181"/>
      <c r="AK17" s="181"/>
      <c r="AL17" s="242">
        <f t="shared" si="8"/>
        <v>0</v>
      </c>
      <c r="AM17" s="242">
        <f t="shared" si="9"/>
        <v>0</v>
      </c>
    </row>
    <row r="18" spans="1:50" s="32" customFormat="1" ht="15.5">
      <c r="A18" s="181">
        <v>8</v>
      </c>
      <c r="B18" s="181"/>
      <c r="C18" s="181"/>
      <c r="D18" s="181"/>
      <c r="E18" s="181"/>
      <c r="F18" s="181"/>
      <c r="G18" s="181"/>
      <c r="H18" s="214"/>
      <c r="I18" s="214"/>
      <c r="J18" s="214"/>
      <c r="K18" s="181"/>
      <c r="L18" s="181"/>
      <c r="M18" s="181"/>
      <c r="N18" s="214"/>
      <c r="O18" s="181"/>
      <c r="P18" s="454"/>
      <c r="Q18" s="213">
        <v>0.8</v>
      </c>
      <c r="R18" s="181"/>
      <c r="S18" s="181"/>
      <c r="T18" s="268"/>
      <c r="U18" s="269"/>
      <c r="V18" s="242">
        <v>8760</v>
      </c>
      <c r="W18" s="270"/>
      <c r="X18" s="270"/>
      <c r="Y18" s="270"/>
      <c r="Z18" s="270"/>
      <c r="AA18" s="212">
        <f t="shared" si="6"/>
        <v>0</v>
      </c>
      <c r="AB18" s="212">
        <f t="shared" si="7"/>
        <v>0</v>
      </c>
      <c r="AC18" s="212">
        <f t="shared" si="10"/>
        <v>0</v>
      </c>
      <c r="AD18" s="212">
        <f t="shared" si="11"/>
        <v>0</v>
      </c>
      <c r="AE18" s="214"/>
      <c r="AF18" s="181"/>
      <c r="AG18" s="181"/>
      <c r="AH18" s="181"/>
      <c r="AI18" s="181"/>
      <c r="AJ18" s="181"/>
      <c r="AK18" s="181"/>
      <c r="AL18" s="242">
        <f t="shared" si="8"/>
        <v>0</v>
      </c>
      <c r="AM18" s="242">
        <f t="shared" si="9"/>
        <v>0</v>
      </c>
    </row>
    <row r="19" spans="1:50" s="32" customFormat="1" ht="15.5">
      <c r="A19" s="181">
        <v>9</v>
      </c>
      <c r="B19" s="181"/>
      <c r="C19" s="181"/>
      <c r="D19" s="181"/>
      <c r="E19" s="181"/>
      <c r="F19" s="181"/>
      <c r="G19" s="181"/>
      <c r="H19" s="214"/>
      <c r="I19" s="214"/>
      <c r="J19" s="214"/>
      <c r="K19" s="181"/>
      <c r="L19" s="181"/>
      <c r="M19" s="181"/>
      <c r="N19" s="214"/>
      <c r="O19" s="181"/>
      <c r="P19" s="454"/>
      <c r="Q19" s="213">
        <v>0.8</v>
      </c>
      <c r="R19" s="181"/>
      <c r="S19" s="181"/>
      <c r="T19" s="268"/>
      <c r="U19" s="269"/>
      <c r="V19" s="242">
        <v>8760</v>
      </c>
      <c r="W19" s="270"/>
      <c r="X19" s="270"/>
      <c r="Y19" s="270"/>
      <c r="Z19" s="270"/>
      <c r="AA19" s="212">
        <f t="shared" si="6"/>
        <v>0</v>
      </c>
      <c r="AB19" s="212">
        <f t="shared" si="7"/>
        <v>0</v>
      </c>
      <c r="AC19" s="212">
        <f t="shared" si="10"/>
        <v>0</v>
      </c>
      <c r="AD19" s="212">
        <f t="shared" si="11"/>
        <v>0</v>
      </c>
      <c r="AE19" s="214"/>
      <c r="AF19" s="181"/>
      <c r="AG19" s="181"/>
      <c r="AH19" s="181"/>
      <c r="AI19" s="181"/>
      <c r="AJ19" s="181"/>
      <c r="AK19" s="181"/>
      <c r="AL19" s="242">
        <f t="shared" si="8"/>
        <v>0</v>
      </c>
      <c r="AM19" s="242">
        <f t="shared" si="9"/>
        <v>0</v>
      </c>
    </row>
    <row r="20" spans="1:50" s="32" customFormat="1" ht="15.5">
      <c r="A20" s="181">
        <v>10</v>
      </c>
      <c r="B20" s="181"/>
      <c r="C20" s="181"/>
      <c r="D20" s="181"/>
      <c r="E20" s="181"/>
      <c r="F20" s="181"/>
      <c r="G20" s="181"/>
      <c r="H20" s="214"/>
      <c r="I20" s="214"/>
      <c r="J20" s="214"/>
      <c r="K20" s="181"/>
      <c r="L20" s="181"/>
      <c r="M20" s="181"/>
      <c r="N20" s="214"/>
      <c r="O20" s="181"/>
      <c r="P20" s="454"/>
      <c r="Q20" s="213">
        <v>0.8</v>
      </c>
      <c r="R20" s="181"/>
      <c r="S20" s="181"/>
      <c r="T20" s="268"/>
      <c r="U20" s="269"/>
      <c r="V20" s="242">
        <v>8760</v>
      </c>
      <c r="W20" s="270"/>
      <c r="X20" s="270"/>
      <c r="Y20" s="270"/>
      <c r="Z20" s="270"/>
      <c r="AA20" s="212">
        <f t="shared" si="6"/>
        <v>0</v>
      </c>
      <c r="AB20" s="212">
        <f t="shared" si="7"/>
        <v>0</v>
      </c>
      <c r="AC20" s="212">
        <f t="shared" si="10"/>
        <v>0</v>
      </c>
      <c r="AD20" s="212">
        <f t="shared" si="11"/>
        <v>0</v>
      </c>
      <c r="AE20" s="214"/>
      <c r="AF20" s="181"/>
      <c r="AG20" s="181"/>
      <c r="AH20" s="181"/>
      <c r="AI20" s="181"/>
      <c r="AJ20" s="181"/>
      <c r="AK20" s="181"/>
      <c r="AL20" s="242">
        <f t="shared" si="8"/>
        <v>0</v>
      </c>
      <c r="AM20" s="242">
        <f t="shared" si="9"/>
        <v>0</v>
      </c>
    </row>
    <row r="22" spans="1:50" s="32" customFormat="1" ht="38.25" customHeight="1">
      <c r="B22" s="333" t="s">
        <v>366</v>
      </c>
      <c r="T22" s="366" t="s">
        <v>367</v>
      </c>
      <c r="U22" s="366" t="s">
        <v>368</v>
      </c>
      <c r="W22" s="366" t="s">
        <v>462</v>
      </c>
      <c r="X22" s="366" t="s">
        <v>370</v>
      </c>
      <c r="Y22" s="366" t="s">
        <v>462</v>
      </c>
      <c r="Z22" s="366" t="s">
        <v>462</v>
      </c>
      <c r="AB22" s="369" t="s">
        <v>463</v>
      </c>
      <c r="AC22" s="347">
        <f>SUM(AC11:AC20)</f>
        <v>0</v>
      </c>
      <c r="AD22" s="347">
        <f>SUM(AD11:AD20)</f>
        <v>0</v>
      </c>
      <c r="AE22" s="80">
        <f>AC22+AD22</f>
        <v>0</v>
      </c>
      <c r="AF22" s="80"/>
      <c r="AH22" s="80"/>
      <c r="AI22" s="80"/>
      <c r="AJ22" s="81"/>
      <c r="AK22" s="81"/>
      <c r="AL22" s="184">
        <f>SUM(AL11:AL20)</f>
        <v>0</v>
      </c>
      <c r="AM22" s="184">
        <f>SUM(AM11:AM20)</f>
        <v>0</v>
      </c>
      <c r="AN22" s="81"/>
      <c r="AO22" s="81"/>
      <c r="AP22" s="81"/>
      <c r="AQ22" s="81"/>
      <c r="AR22" s="209"/>
      <c r="AS22" s="81"/>
      <c r="AT22" s="207"/>
      <c r="AU22" s="207"/>
      <c r="AX22"/>
    </row>
    <row r="23" spans="1:50" ht="15.5">
      <c r="AC23" s="249" t="s">
        <v>310</v>
      </c>
      <c r="AD23" s="249" t="s">
        <v>311</v>
      </c>
      <c r="AM23" s="184">
        <f>AL22+AM22</f>
        <v>0</v>
      </c>
    </row>
    <row r="24" spans="1:50" ht="15.5">
      <c r="AC24" s="250" t="s">
        <v>356</v>
      </c>
      <c r="AD24" s="250" t="s">
        <v>356</v>
      </c>
    </row>
    <row r="26" spans="1:50">
      <c r="AB26" s="32" t="s">
        <v>464</v>
      </c>
      <c r="AC26" s="32" t="s">
        <v>465</v>
      </c>
      <c r="AD26" s="32" t="s">
        <v>465</v>
      </c>
    </row>
    <row r="27" spans="1:50">
      <c r="AB27" s="32"/>
      <c r="AC27" s="80">
        <v>0</v>
      </c>
      <c r="AD27" s="80">
        <v>0</v>
      </c>
      <c r="AE27" s="358">
        <f>AC27+AD27</f>
        <v>0</v>
      </c>
      <c r="AF27" s="82">
        <f>AE22+AE27+AE30</f>
        <v>0</v>
      </c>
    </row>
    <row r="28" spans="1:50">
      <c r="I28" s="256" t="s">
        <v>466</v>
      </c>
      <c r="AB28" s="32"/>
      <c r="AC28" s="356" t="e">
        <f>AC27/AC22</f>
        <v>#DIV/0!</v>
      </c>
      <c r="AD28" s="356" t="e">
        <f>AD27/AD22</f>
        <v>#DIV/0!</v>
      </c>
      <c r="AE28" s="359"/>
    </row>
    <row r="29" spans="1:50">
      <c r="D29" s="256" t="s">
        <v>467</v>
      </c>
      <c r="E29" s="32"/>
      <c r="F29" s="256" t="s">
        <v>468</v>
      </c>
      <c r="I29" s="256" t="s">
        <v>469</v>
      </c>
      <c r="AB29" s="32" t="s">
        <v>464</v>
      </c>
      <c r="AC29" s="32" t="s">
        <v>470</v>
      </c>
      <c r="AD29" s="32" t="s">
        <v>470</v>
      </c>
      <c r="AE29" s="359"/>
    </row>
    <row r="30" spans="1:50">
      <c r="D30" s="32"/>
      <c r="E30" s="32"/>
      <c r="F30" s="32"/>
      <c r="I30" s="266" t="s">
        <v>266</v>
      </c>
      <c r="AC30" s="357">
        <v>0</v>
      </c>
      <c r="AD30" s="357">
        <v>0</v>
      </c>
      <c r="AE30" s="358">
        <f>AC30+AD30</f>
        <v>0</v>
      </c>
    </row>
    <row r="31" spans="1:50">
      <c r="D31" s="32" t="s">
        <v>264</v>
      </c>
      <c r="E31" s="32"/>
      <c r="F31" s="32" t="s">
        <v>265</v>
      </c>
      <c r="I31" s="2" t="s">
        <v>275</v>
      </c>
      <c r="AC31" s="356" t="e">
        <f>AC30/AC22</f>
        <v>#DIV/0!</v>
      </c>
      <c r="AD31" s="356" t="e">
        <f>AD30/AD22</f>
        <v>#DIV/0!</v>
      </c>
      <c r="AE31" s="359"/>
    </row>
    <row r="32" spans="1:50">
      <c r="D32" s="32" t="s">
        <v>273</v>
      </c>
      <c r="E32" s="32"/>
      <c r="F32" s="32" t="s">
        <v>274</v>
      </c>
      <c r="AC32" s="32"/>
      <c r="AD32" s="32"/>
    </row>
    <row r="33" spans="4:33" ht="21">
      <c r="D33" s="32" t="s">
        <v>281</v>
      </c>
      <c r="E33" s="32"/>
      <c r="F33" s="32" t="s">
        <v>282</v>
      </c>
      <c r="AB33" s="371" t="s">
        <v>374</v>
      </c>
      <c r="AC33" s="32"/>
      <c r="AD33" s="32"/>
    </row>
    <row r="34" spans="4:33" ht="21">
      <c r="D34" s="32" t="s">
        <v>286</v>
      </c>
      <c r="E34" s="32"/>
      <c r="F34" s="32" t="s">
        <v>287</v>
      </c>
      <c r="AB34" s="371" t="s">
        <v>375</v>
      </c>
    </row>
    <row r="35" spans="4:33" ht="21">
      <c r="D35" s="32" t="s">
        <v>296</v>
      </c>
      <c r="E35" s="32"/>
      <c r="F35" s="32"/>
      <c r="AA35" s="700" t="s">
        <v>383</v>
      </c>
      <c r="AB35" s="374" t="s">
        <v>376</v>
      </c>
      <c r="AC35" s="375"/>
      <c r="AD35" s="375"/>
      <c r="AE35" s="375"/>
    </row>
    <row r="36" spans="4:33">
      <c r="D36" s="32" t="s">
        <v>304</v>
      </c>
      <c r="E36" s="32"/>
      <c r="F36" s="32"/>
      <c r="AA36" s="455" t="s">
        <v>377</v>
      </c>
      <c r="AB36" s="81" t="s">
        <v>378</v>
      </c>
      <c r="AC36" s="81" t="s">
        <v>328</v>
      </c>
      <c r="AD36" s="185"/>
      <c r="AE36" s="81"/>
    </row>
    <row r="37" spans="4:33">
      <c r="D37" s="32"/>
      <c r="E37" s="32"/>
      <c r="F37" s="32"/>
      <c r="AA37" s="456">
        <v>44036</v>
      </c>
      <c r="AB37" s="85" t="s">
        <v>380</v>
      </c>
      <c r="AC37" s="85" t="s">
        <v>381</v>
      </c>
      <c r="AD37" s="373" t="s">
        <v>356</v>
      </c>
      <c r="AE37" s="365" t="s">
        <v>382</v>
      </c>
    </row>
    <row r="38" spans="4:33">
      <c r="D38" s="32"/>
      <c r="E38" s="32"/>
      <c r="F38" s="32"/>
      <c r="AA38" t="s">
        <v>471</v>
      </c>
      <c r="AB38" s="473" t="s">
        <v>384</v>
      </c>
      <c r="AC38" s="473" t="s">
        <v>393</v>
      </c>
      <c r="AD38" s="475">
        <v>53372</v>
      </c>
      <c r="AE38" s="476">
        <v>20</v>
      </c>
    </row>
    <row r="39" spans="4:33">
      <c r="D39" s="32"/>
      <c r="E39" s="32"/>
      <c r="F39" s="32"/>
      <c r="AA39" t="s">
        <v>472</v>
      </c>
      <c r="AB39" s="477" t="s">
        <v>384</v>
      </c>
      <c r="AC39" s="477" t="s">
        <v>394</v>
      </c>
      <c r="AD39" s="484">
        <v>20665</v>
      </c>
      <c r="AE39" s="485">
        <v>4</v>
      </c>
    </row>
    <row r="40" spans="4:33">
      <c r="D40" s="32"/>
      <c r="E40" s="32"/>
      <c r="F40" s="32"/>
      <c r="AA40" t="s">
        <v>471</v>
      </c>
      <c r="AB40" s="473" t="s">
        <v>384</v>
      </c>
      <c r="AC40" s="473" t="s">
        <v>473</v>
      </c>
      <c r="AD40" s="475">
        <v>8130</v>
      </c>
      <c r="AE40" s="476">
        <v>6</v>
      </c>
    </row>
    <row r="41" spans="4:33">
      <c r="AA41" t="s">
        <v>472</v>
      </c>
      <c r="AB41" s="473" t="s">
        <v>384</v>
      </c>
      <c r="AC41" s="473" t="s">
        <v>386</v>
      </c>
      <c r="AD41" s="475">
        <v>33650</v>
      </c>
      <c r="AE41" s="476">
        <v>12</v>
      </c>
    </row>
    <row r="42" spans="4:33">
      <c r="AA42" t="s">
        <v>474</v>
      </c>
      <c r="AB42" s="459" t="s">
        <v>384</v>
      </c>
      <c r="AC42" s="459" t="s">
        <v>475</v>
      </c>
      <c r="AD42" s="460">
        <v>50875</v>
      </c>
      <c r="AE42" s="461">
        <v>11</v>
      </c>
    </row>
    <row r="43" spans="4:33">
      <c r="AB43" s="85" t="s">
        <v>384</v>
      </c>
      <c r="AC43" s="85"/>
      <c r="AD43" s="364"/>
      <c r="AE43" s="367"/>
    </row>
    <row r="44" spans="4:33">
      <c r="AC44" s="343" t="s">
        <v>371</v>
      </c>
      <c r="AD44" s="184">
        <f>SUBTOTAL(9,AD38:AD43)</f>
        <v>166692</v>
      </c>
      <c r="AE44" s="368">
        <f>SUBTOTAL(9,AE38:AE43)</f>
        <v>53</v>
      </c>
      <c r="AF44">
        <v>53</v>
      </c>
      <c r="AG44" t="s">
        <v>476</v>
      </c>
    </row>
    <row r="46" spans="4:33">
      <c r="AD46" s="80">
        <f>AF27</f>
        <v>0</v>
      </c>
    </row>
    <row r="47" spans="4:33">
      <c r="AD47" s="80">
        <f>AD46-AD44</f>
        <v>-166692</v>
      </c>
    </row>
    <row r="48" spans="4:33">
      <c r="AD48" s="32" t="s">
        <v>372</v>
      </c>
    </row>
    <row r="50" spans="28:31">
      <c r="AB50" s="81" t="s">
        <v>332</v>
      </c>
      <c r="AC50" s="81" t="s">
        <v>333</v>
      </c>
      <c r="AD50" s="372"/>
      <c r="AE50" s="81"/>
    </row>
    <row r="51" spans="28:31">
      <c r="AB51" s="85" t="s">
        <v>380</v>
      </c>
      <c r="AC51" s="85" t="s">
        <v>381</v>
      </c>
      <c r="AD51" s="373" t="s">
        <v>356</v>
      </c>
      <c r="AE51" s="365" t="s">
        <v>382</v>
      </c>
    </row>
    <row r="52" spans="28:31">
      <c r="AB52" s="81" t="s">
        <v>394</v>
      </c>
      <c r="AC52" s="81" t="s">
        <v>477</v>
      </c>
      <c r="AD52" s="185">
        <v>20665</v>
      </c>
      <c r="AE52" s="363">
        <v>4</v>
      </c>
    </row>
    <row r="53" spans="28:31">
      <c r="AB53" s="81" t="s">
        <v>478</v>
      </c>
      <c r="AC53" s="81" t="s">
        <v>479</v>
      </c>
      <c r="AD53" s="185">
        <v>28969</v>
      </c>
      <c r="AE53" s="363">
        <v>10</v>
      </c>
    </row>
    <row r="54" spans="28:31">
      <c r="AB54" s="81" t="s">
        <v>386</v>
      </c>
      <c r="AC54" s="81" t="s">
        <v>403</v>
      </c>
      <c r="AD54" s="185">
        <v>66184</v>
      </c>
      <c r="AE54" s="363">
        <v>28</v>
      </c>
    </row>
    <row r="55" spans="28:31">
      <c r="AB55" s="81" t="s">
        <v>475</v>
      </c>
      <c r="AC55" s="81" t="s">
        <v>477</v>
      </c>
      <c r="AD55" s="185">
        <v>50875</v>
      </c>
      <c r="AE55" s="363">
        <v>11</v>
      </c>
    </row>
    <row r="56" spans="28:31">
      <c r="AB56" s="81"/>
      <c r="AC56" s="343" t="s">
        <v>371</v>
      </c>
      <c r="AD56" s="184">
        <f>SUM(AD52:AD55)</f>
        <v>166693</v>
      </c>
      <c r="AE56" s="368">
        <f>SUM(AE52:AE55)</f>
        <v>53</v>
      </c>
    </row>
    <row r="58" spans="28:31">
      <c r="AD58" s="80">
        <f>AF27</f>
        <v>0</v>
      </c>
    </row>
    <row r="59" spans="28:31">
      <c r="AD59" s="80">
        <f>AD58-AD56</f>
        <v>-166693</v>
      </c>
    </row>
    <row r="60" spans="28:31">
      <c r="AD60" s="32" t="s">
        <v>372</v>
      </c>
    </row>
  </sheetData>
  <autoFilter ref="A10:AM20" xr:uid="{00000000-0009-0000-0000-000006000000}"/>
  <sortState xmlns:xlrd2="http://schemas.microsoft.com/office/spreadsheetml/2017/richdata2" ref="D44:D54">
    <sortCondition ref="D44"/>
  </sortState>
  <mergeCells count="1">
    <mergeCell ref="A1:C3"/>
  </mergeCells>
  <phoneticPr fontId="41" type="noConversion"/>
  <conditionalFormatting sqref="U11:U20 AF11:AF20">
    <cfRule type="containsText" dxfId="0" priority="2" operator="containsText" text="YES">
      <formula>NOT(ISERROR(SEARCH("YES",U11)))</formula>
    </cfRule>
  </conditionalFormatting>
  <dataValidations count="3">
    <dataValidation type="list" allowBlank="1" showInputMessage="1" showErrorMessage="1" sqref="D11:D20" xr:uid="{00000000-0002-0000-0600-000000000000}">
      <formula1>$D$30:$D$40</formula1>
    </dataValidation>
    <dataValidation type="list" allowBlank="1" showInputMessage="1" showErrorMessage="1" sqref="AF11:AF20 U11:U20" xr:uid="{00000000-0002-0000-0600-000001000000}">
      <formula1>$I$30:$I$31</formula1>
    </dataValidation>
    <dataValidation type="list" allowBlank="1" showInputMessage="1" showErrorMessage="1" sqref="T11:T20" xr:uid="{00000000-0002-0000-0600-000002000000}">
      <formula1>$F$30:$F$34</formula1>
    </dataValidation>
  </dataValidations>
  <pageMargins left="0.4" right="0.4" top="0.75" bottom="0.75" header="0.3" footer="0.3"/>
  <pageSetup paperSize="17" scale="39"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54"/>
  <sheetViews>
    <sheetView workbookViewId="0">
      <selection activeCell="B4" sqref="B4"/>
    </sheetView>
  </sheetViews>
  <sheetFormatPr defaultRowHeight="14.5"/>
  <cols>
    <col min="1" max="3" width="5.08984375" customWidth="1"/>
    <col min="9" max="9" width="11.7265625" customWidth="1"/>
    <col min="14" max="14" width="15.7265625" bestFit="1" customWidth="1"/>
    <col min="15" max="15" width="9.08984375" bestFit="1" customWidth="1"/>
    <col min="19" max="19" width="10" customWidth="1"/>
  </cols>
  <sheetData>
    <row r="1" spans="1:14">
      <c r="A1" s="711" t="s">
        <v>480</v>
      </c>
      <c r="B1" s="712"/>
      <c r="C1" s="713"/>
    </row>
    <row r="2" spans="1:14" ht="31">
      <c r="A2" s="714"/>
      <c r="B2" s="715"/>
      <c r="C2" s="716"/>
      <c r="D2" s="282" t="s">
        <v>481</v>
      </c>
    </row>
    <row r="3" spans="1:14" ht="23.5">
      <c r="A3" s="717"/>
      <c r="B3" s="718"/>
      <c r="C3" s="719"/>
      <c r="F3" s="692" t="s">
        <v>1</v>
      </c>
    </row>
    <row r="4" spans="1:14" ht="18.5">
      <c r="D4" s="91"/>
      <c r="E4" s="91"/>
      <c r="F4" s="91"/>
      <c r="G4" s="91"/>
      <c r="H4" s="91"/>
      <c r="I4" s="91"/>
      <c r="J4" s="91"/>
      <c r="K4" s="91"/>
    </row>
    <row r="5" spans="1:14" ht="18.5">
      <c r="D5" s="91"/>
      <c r="E5" s="91"/>
      <c r="F5" s="91"/>
      <c r="G5" s="91"/>
      <c r="H5" s="91"/>
      <c r="I5" s="91"/>
      <c r="J5" s="91"/>
      <c r="K5" s="91"/>
    </row>
    <row r="6" spans="1:14" ht="18.5">
      <c r="D6" s="91" t="s">
        <v>482</v>
      </c>
      <c r="E6" s="91"/>
      <c r="F6" s="91"/>
      <c r="G6" s="91"/>
      <c r="H6" s="91"/>
      <c r="I6" s="91"/>
      <c r="J6" s="91"/>
      <c r="K6" s="91"/>
    </row>
    <row r="7" spans="1:14" ht="18.5">
      <c r="C7" s="91"/>
      <c r="D7" s="91"/>
      <c r="E7" s="91"/>
      <c r="F7" s="91"/>
      <c r="G7" s="91"/>
      <c r="H7" s="91"/>
      <c r="I7" s="91"/>
      <c r="J7" s="91"/>
      <c r="K7" s="91"/>
    </row>
    <row r="8" spans="1:14" ht="21">
      <c r="D8" s="283" t="s">
        <v>483</v>
      </c>
      <c r="N8" s="283" t="s">
        <v>23</v>
      </c>
    </row>
    <row r="34" spans="3:20">
      <c r="C34" t="s">
        <v>484</v>
      </c>
      <c r="M34" t="s">
        <v>485</v>
      </c>
    </row>
    <row r="35" spans="3:20">
      <c r="C35" t="s">
        <v>486</v>
      </c>
      <c r="M35" t="s">
        <v>486</v>
      </c>
    </row>
    <row r="36" spans="3:20">
      <c r="C36" s="32"/>
      <c r="D36" s="32"/>
      <c r="E36" s="32" t="s">
        <v>487</v>
      </c>
      <c r="M36" s="32"/>
      <c r="N36" s="32" t="s">
        <v>458</v>
      </c>
      <c r="O36" s="32" t="s">
        <v>487</v>
      </c>
    </row>
    <row r="37" spans="3:20">
      <c r="C37" s="32" t="s">
        <v>488</v>
      </c>
      <c r="D37" s="32" t="s">
        <v>355</v>
      </c>
      <c r="E37" s="32" t="s">
        <v>489</v>
      </c>
      <c r="M37" s="32" t="s">
        <v>488</v>
      </c>
      <c r="N37" s="32" t="s">
        <v>490</v>
      </c>
      <c r="O37" s="32" t="s">
        <v>489</v>
      </c>
      <c r="S37" s="32"/>
    </row>
    <row r="38" spans="3:20">
      <c r="C38" s="32">
        <v>0</v>
      </c>
      <c r="D38" s="32">
        <v>0</v>
      </c>
      <c r="E38" s="32">
        <v>80</v>
      </c>
      <c r="I38" s="32" t="s">
        <v>491</v>
      </c>
      <c r="M38" s="32">
        <v>0</v>
      </c>
      <c r="N38" s="185">
        <v>0</v>
      </c>
      <c r="O38" s="185">
        <v>80</v>
      </c>
      <c r="S38" s="32" t="s">
        <v>492</v>
      </c>
    </row>
    <row r="39" spans="3:20">
      <c r="C39" s="32">
        <v>1</v>
      </c>
      <c r="D39" s="32">
        <v>1000</v>
      </c>
      <c r="E39" s="32">
        <v>400</v>
      </c>
      <c r="I39" s="80">
        <f>11*500</f>
        <v>5500</v>
      </c>
      <c r="M39" s="32">
        <v>1</v>
      </c>
      <c r="N39" s="185">
        <v>1000000</v>
      </c>
      <c r="O39" s="185">
        <v>160</v>
      </c>
      <c r="S39" s="80">
        <f>6*1000000</f>
        <v>6000000</v>
      </c>
    </row>
    <row r="40" spans="3:20">
      <c r="C40" s="32">
        <v>2</v>
      </c>
      <c r="D40" s="32">
        <v>700</v>
      </c>
      <c r="E40" s="32">
        <v>450</v>
      </c>
      <c r="I40" s="84">
        <f>0.5*500*3</f>
        <v>750</v>
      </c>
      <c r="M40" s="32">
        <v>2</v>
      </c>
      <c r="N40" s="185">
        <v>1000000</v>
      </c>
      <c r="O40" s="185">
        <v>240</v>
      </c>
      <c r="S40" s="84">
        <f>9*500000</f>
        <v>4500000</v>
      </c>
    </row>
    <row r="41" spans="3:20">
      <c r="C41" s="32">
        <v>3</v>
      </c>
      <c r="D41" s="32">
        <v>500</v>
      </c>
      <c r="E41" s="32">
        <v>448</v>
      </c>
      <c r="I41" s="80">
        <f>SUM(I39:I40)</f>
        <v>6250</v>
      </c>
      <c r="M41" s="32">
        <v>3</v>
      </c>
      <c r="N41" s="185">
        <v>1000000</v>
      </c>
      <c r="O41" s="185">
        <v>320</v>
      </c>
      <c r="S41" s="80">
        <f>SUM(S39:S40)</f>
        <v>10500000</v>
      </c>
    </row>
    <row r="42" spans="3:20">
      <c r="C42" s="32">
        <v>4</v>
      </c>
      <c r="D42" s="32">
        <v>450</v>
      </c>
      <c r="E42" s="32">
        <v>452</v>
      </c>
      <c r="I42" s="80"/>
      <c r="M42" s="32">
        <v>4</v>
      </c>
      <c r="N42" s="185">
        <v>1000000</v>
      </c>
      <c r="O42" s="185">
        <v>420</v>
      </c>
      <c r="S42" s="80"/>
    </row>
    <row r="43" spans="3:20">
      <c r="C43" s="32">
        <v>5</v>
      </c>
      <c r="D43" s="32">
        <v>500</v>
      </c>
      <c r="E43" s="32">
        <v>448</v>
      </c>
      <c r="I43" s="80">
        <f>I41/C50</f>
        <v>520.83333333333337</v>
      </c>
      <c r="J43" t="s">
        <v>493</v>
      </c>
      <c r="M43" s="32">
        <v>5</v>
      </c>
      <c r="N43" s="185">
        <v>750000</v>
      </c>
      <c r="O43" s="185">
        <v>450</v>
      </c>
      <c r="S43" s="80">
        <f>S41/M54</f>
        <v>656250</v>
      </c>
      <c r="T43" t="s">
        <v>494</v>
      </c>
    </row>
    <row r="44" spans="3:20" ht="18.5">
      <c r="C44" s="32">
        <v>6</v>
      </c>
      <c r="D44" s="32">
        <v>450</v>
      </c>
      <c r="E44" s="32">
        <v>452</v>
      </c>
      <c r="I44" s="284">
        <f>I43/D39</f>
        <v>0.52083333333333337</v>
      </c>
      <c r="M44" s="32">
        <v>6</v>
      </c>
      <c r="N44" s="185">
        <v>450000</v>
      </c>
      <c r="O44" s="185">
        <v>445</v>
      </c>
      <c r="S44" s="284">
        <f>S43/N39</f>
        <v>0.65625</v>
      </c>
    </row>
    <row r="45" spans="3:20" ht="18.5">
      <c r="C45" s="32">
        <v>7</v>
      </c>
      <c r="D45" s="32">
        <v>500</v>
      </c>
      <c r="E45" s="32">
        <v>448</v>
      </c>
      <c r="I45" s="285" t="s">
        <v>495</v>
      </c>
      <c r="M45" s="32">
        <v>7</v>
      </c>
      <c r="N45" s="185">
        <v>500000</v>
      </c>
      <c r="O45" s="185">
        <v>455</v>
      </c>
      <c r="S45" s="285" t="s">
        <v>495</v>
      </c>
    </row>
    <row r="46" spans="3:20">
      <c r="C46" s="32">
        <v>8</v>
      </c>
      <c r="D46" s="32">
        <v>450</v>
      </c>
      <c r="E46" s="32">
        <v>452</v>
      </c>
      <c r="M46" s="32">
        <v>8</v>
      </c>
      <c r="N46" s="185">
        <v>450000</v>
      </c>
      <c r="O46" s="185">
        <v>445</v>
      </c>
      <c r="S46" s="80"/>
    </row>
    <row r="47" spans="3:20">
      <c r="C47" s="32">
        <v>9</v>
      </c>
      <c r="D47" s="32">
        <v>500</v>
      </c>
      <c r="E47" s="32">
        <v>448</v>
      </c>
      <c r="M47" s="32">
        <v>9</v>
      </c>
      <c r="N47" s="185">
        <v>500000</v>
      </c>
      <c r="O47" s="185">
        <v>455</v>
      </c>
      <c r="S47" s="32"/>
    </row>
    <row r="48" spans="3:20">
      <c r="C48" s="32">
        <v>10</v>
      </c>
      <c r="D48" s="32">
        <v>450</v>
      </c>
      <c r="E48" s="32">
        <v>452</v>
      </c>
      <c r="M48" s="32">
        <v>10</v>
      </c>
      <c r="N48" s="185">
        <v>450000</v>
      </c>
      <c r="O48" s="185">
        <v>445</v>
      </c>
      <c r="S48" s="32"/>
    </row>
    <row r="49" spans="3:15">
      <c r="C49" s="32">
        <v>11</v>
      </c>
      <c r="D49" s="32">
        <v>500</v>
      </c>
      <c r="E49" s="32">
        <v>448</v>
      </c>
      <c r="M49" s="32">
        <v>11</v>
      </c>
      <c r="N49" s="185">
        <v>500000</v>
      </c>
      <c r="O49" s="185">
        <v>455</v>
      </c>
    </row>
    <row r="50" spans="3:15">
      <c r="C50" s="32">
        <v>12</v>
      </c>
      <c r="D50" s="32">
        <v>0</v>
      </c>
      <c r="E50" s="32">
        <v>80</v>
      </c>
      <c r="M50" s="32">
        <v>12</v>
      </c>
      <c r="N50" s="185">
        <v>450000</v>
      </c>
      <c r="O50" s="185">
        <v>445</v>
      </c>
    </row>
    <row r="51" spans="3:15">
      <c r="M51" s="32">
        <v>13</v>
      </c>
      <c r="N51" s="185">
        <v>500000</v>
      </c>
      <c r="O51" s="185">
        <v>455</v>
      </c>
    </row>
    <row r="52" spans="3:15">
      <c r="M52" s="32">
        <v>14</v>
      </c>
      <c r="N52" s="185">
        <v>400000</v>
      </c>
      <c r="O52" s="185">
        <v>445</v>
      </c>
    </row>
    <row r="53" spans="3:15">
      <c r="M53" s="32">
        <v>15</v>
      </c>
      <c r="N53" s="185">
        <v>0</v>
      </c>
      <c r="O53" s="185">
        <v>300</v>
      </c>
    </row>
    <row r="54" spans="3:15">
      <c r="M54" s="32">
        <v>16</v>
      </c>
      <c r="N54" s="185">
        <v>0</v>
      </c>
      <c r="O54" s="185">
        <v>150</v>
      </c>
    </row>
  </sheetData>
  <mergeCells count="1">
    <mergeCell ref="A1:C3"/>
  </mergeCells>
  <pageMargins left="0.7" right="0.7" top="0.75" bottom="0.75" header="0.3" footer="0.3"/>
  <pageSetup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5"/>
  <sheetViews>
    <sheetView topLeftCell="A4" zoomScaleNormal="100" workbookViewId="0">
      <selection activeCell="D2" sqref="D2"/>
    </sheetView>
  </sheetViews>
  <sheetFormatPr defaultColWidth="9.08984375" defaultRowHeight="14.5"/>
  <cols>
    <col min="1" max="4" width="3.6328125" customWidth="1"/>
    <col min="5" max="5" width="14.26953125" customWidth="1"/>
    <col min="6" max="8" width="19.08984375" customWidth="1"/>
    <col min="9" max="9" width="22.36328125" customWidth="1"/>
    <col min="10" max="10" width="13.6328125" customWidth="1"/>
    <col min="11" max="11" width="15.26953125" customWidth="1"/>
    <col min="12" max="12" width="17" customWidth="1"/>
    <col min="13" max="14" width="28" customWidth="1"/>
    <col min="15" max="15" width="9.6328125" customWidth="1"/>
    <col min="16" max="16" width="19" customWidth="1"/>
    <col min="17" max="17" width="22.7265625" customWidth="1"/>
    <col min="18" max="19" width="23.26953125" customWidth="1"/>
    <col min="20" max="20" width="12.36328125" bestFit="1" customWidth="1"/>
    <col min="21" max="49" width="4.08984375" customWidth="1"/>
    <col min="50" max="66" width="3.6328125" customWidth="1"/>
    <col min="67" max="67" width="6.08984375" customWidth="1"/>
  </cols>
  <sheetData>
    <row r="1" spans="1:16" s="1" customFormat="1" ht="31">
      <c r="A1" s="711">
        <v>4</v>
      </c>
      <c r="B1" s="712"/>
      <c r="C1" s="713"/>
      <c r="D1" s="282" t="s">
        <v>496</v>
      </c>
    </row>
    <row r="2" spans="1:16" s="1" customFormat="1" ht="36">
      <c r="A2" s="714"/>
      <c r="B2" s="715"/>
      <c r="C2" s="716"/>
      <c r="E2" s="76" t="s">
        <v>0</v>
      </c>
    </row>
    <row r="3" spans="1:16" s="1" customFormat="1">
      <c r="A3" s="717"/>
      <c r="B3" s="718"/>
      <c r="C3" s="719"/>
    </row>
    <row r="4" spans="1:16" s="1" customFormat="1" ht="31">
      <c r="E4" s="188" t="s">
        <v>497</v>
      </c>
    </row>
    <row r="5" spans="1:16" s="1" customFormat="1"/>
    <row r="7" spans="1:16" ht="18.5">
      <c r="D7" s="91" t="s">
        <v>498</v>
      </c>
    </row>
    <row r="8" spans="1:16" ht="18.5">
      <c r="D8" s="91" t="s">
        <v>499</v>
      </c>
    </row>
    <row r="9" spans="1:16" ht="18.5">
      <c r="D9" s="91"/>
    </row>
    <row r="10" spans="1:16" ht="18.5">
      <c r="D10" s="91"/>
      <c r="E10" s="91"/>
    </row>
    <row r="11" spans="1:16" ht="21">
      <c r="D11" s="128"/>
    </row>
    <row r="12" spans="1:16" ht="21">
      <c r="F12" s="198" t="s">
        <v>500</v>
      </c>
      <c r="G12" s="196"/>
      <c r="H12" s="196"/>
      <c r="I12" s="197"/>
      <c r="J12" s="193" t="s">
        <v>501</v>
      </c>
      <c r="K12" s="194"/>
      <c r="L12" s="194"/>
      <c r="M12" s="194"/>
      <c r="N12" s="195"/>
    </row>
    <row r="13" spans="1:16">
      <c r="G13" s="192" t="s">
        <v>502</v>
      </c>
      <c r="J13" s="32" t="s">
        <v>503</v>
      </c>
      <c r="K13" s="32" t="s">
        <v>503</v>
      </c>
      <c r="L13" s="32" t="s">
        <v>503</v>
      </c>
      <c r="P13" s="350" t="s">
        <v>504</v>
      </c>
    </row>
    <row r="14" spans="1:16">
      <c r="E14" s="179" t="s">
        <v>505</v>
      </c>
      <c r="F14" s="180" t="s">
        <v>506</v>
      </c>
      <c r="G14" s="180" t="s">
        <v>507</v>
      </c>
      <c r="H14" s="180" t="s">
        <v>508</v>
      </c>
      <c r="I14" s="180" t="s">
        <v>509</v>
      </c>
      <c r="J14" s="181" t="s">
        <v>510</v>
      </c>
      <c r="K14" s="181" t="s">
        <v>510</v>
      </c>
      <c r="L14" s="181" t="s">
        <v>510</v>
      </c>
      <c r="M14" s="205" t="s">
        <v>511</v>
      </c>
      <c r="N14" s="205" t="s">
        <v>512</v>
      </c>
      <c r="O14" s="349" t="s">
        <v>513</v>
      </c>
      <c r="P14" s="351" t="s">
        <v>514</v>
      </c>
    </row>
    <row r="15" spans="1:16">
      <c r="E15" s="182"/>
      <c r="F15" s="184"/>
      <c r="G15" s="184"/>
      <c r="H15" s="184"/>
      <c r="I15" s="184"/>
      <c r="J15" s="184"/>
      <c r="K15" s="184"/>
      <c r="L15" s="184"/>
      <c r="M15" s="212"/>
      <c r="N15" s="212"/>
      <c r="O15" s="183"/>
      <c r="P15" s="185">
        <f>(G15/3)+I15</f>
        <v>0</v>
      </c>
    </row>
    <row r="16" spans="1:16">
      <c r="E16" s="182"/>
      <c r="F16" s="184"/>
      <c r="G16" s="184"/>
      <c r="H16" s="184"/>
      <c r="I16" s="184"/>
      <c r="J16" s="184"/>
      <c r="K16" s="184"/>
      <c r="L16" s="184"/>
      <c r="M16" s="212"/>
      <c r="N16" s="212"/>
      <c r="O16" s="183"/>
      <c r="P16" s="185">
        <f t="shared" ref="P16:P79" si="0">(G16/3)+I16</f>
        <v>0</v>
      </c>
    </row>
    <row r="17" spans="5:16">
      <c r="E17" s="182"/>
      <c r="F17" s="184"/>
      <c r="G17" s="184"/>
      <c r="H17" s="184"/>
      <c r="I17" s="184"/>
      <c r="J17" s="184"/>
      <c r="K17" s="184"/>
      <c r="L17" s="184"/>
      <c r="M17" s="212"/>
      <c r="N17" s="212"/>
      <c r="O17" s="183"/>
      <c r="P17" s="185">
        <f t="shared" si="0"/>
        <v>0</v>
      </c>
    </row>
    <row r="18" spans="5:16">
      <c r="E18" s="182"/>
      <c r="F18" s="184"/>
      <c r="G18" s="184"/>
      <c r="H18" s="184"/>
      <c r="I18" s="184"/>
      <c r="J18" s="184"/>
      <c r="K18" s="184"/>
      <c r="L18" s="184"/>
      <c r="M18" s="212"/>
      <c r="N18" s="212"/>
      <c r="O18" s="183"/>
      <c r="P18" s="185">
        <f t="shared" si="0"/>
        <v>0</v>
      </c>
    </row>
    <row r="19" spans="5:16">
      <c r="E19" s="182"/>
      <c r="F19" s="184"/>
      <c r="G19" s="184"/>
      <c r="H19" s="184"/>
      <c r="I19" s="184"/>
      <c r="J19" s="184"/>
      <c r="K19" s="184"/>
      <c r="L19" s="184"/>
      <c r="M19" s="212"/>
      <c r="N19" s="212"/>
      <c r="O19" s="183"/>
      <c r="P19" s="185">
        <f t="shared" si="0"/>
        <v>0</v>
      </c>
    </row>
    <row r="20" spans="5:16">
      <c r="E20" s="182"/>
      <c r="F20" s="184"/>
      <c r="G20" s="184"/>
      <c r="H20" s="184"/>
      <c r="I20" s="184"/>
      <c r="J20" s="184"/>
      <c r="K20" s="184"/>
      <c r="L20" s="184"/>
      <c r="M20" s="212"/>
      <c r="N20" s="212"/>
      <c r="O20" s="183"/>
      <c r="P20" s="185">
        <f t="shared" si="0"/>
        <v>0</v>
      </c>
    </row>
    <row r="21" spans="5:16">
      <c r="E21" s="182"/>
      <c r="F21" s="184"/>
      <c r="G21" s="184"/>
      <c r="H21" s="184"/>
      <c r="I21" s="184"/>
      <c r="J21" s="184"/>
      <c r="K21" s="184"/>
      <c r="L21" s="184"/>
      <c r="M21" s="212"/>
      <c r="N21" s="212"/>
      <c r="O21" s="183"/>
      <c r="P21" s="185">
        <f t="shared" si="0"/>
        <v>0</v>
      </c>
    </row>
    <row r="22" spans="5:16">
      <c r="E22" s="182"/>
      <c r="F22" s="184"/>
      <c r="G22" s="184"/>
      <c r="H22" s="184"/>
      <c r="I22" s="184"/>
      <c r="J22" s="184"/>
      <c r="K22" s="184"/>
      <c r="L22" s="184"/>
      <c r="M22" s="212"/>
      <c r="N22" s="212"/>
      <c r="O22" s="183"/>
      <c r="P22" s="185">
        <f t="shared" si="0"/>
        <v>0</v>
      </c>
    </row>
    <row r="23" spans="5:16">
      <c r="E23" s="182"/>
      <c r="F23" s="184"/>
      <c r="G23" s="184"/>
      <c r="H23" s="184"/>
      <c r="I23" s="184"/>
      <c r="J23" s="184"/>
      <c r="K23" s="184"/>
      <c r="L23" s="184"/>
      <c r="M23" s="212"/>
      <c r="N23" s="212"/>
      <c r="O23" s="183"/>
      <c r="P23" s="185">
        <f t="shared" si="0"/>
        <v>0</v>
      </c>
    </row>
    <row r="24" spans="5:16">
      <c r="E24" s="182"/>
      <c r="F24" s="184"/>
      <c r="G24" s="184"/>
      <c r="H24" s="184"/>
      <c r="I24" s="184"/>
      <c r="J24" s="184"/>
      <c r="K24" s="184"/>
      <c r="L24" s="184"/>
      <c r="M24" s="212"/>
      <c r="N24" s="212"/>
      <c r="O24" s="183"/>
      <c r="P24" s="185">
        <f t="shared" si="0"/>
        <v>0</v>
      </c>
    </row>
    <row r="25" spans="5:16">
      <c r="E25" s="182"/>
      <c r="F25" s="184"/>
      <c r="G25" s="184"/>
      <c r="H25" s="184"/>
      <c r="I25" s="184"/>
      <c r="J25" s="184"/>
      <c r="K25" s="184"/>
      <c r="L25" s="184"/>
      <c r="M25" s="212"/>
      <c r="N25" s="212"/>
      <c r="O25" s="183"/>
      <c r="P25" s="185">
        <f t="shared" si="0"/>
        <v>0</v>
      </c>
    </row>
    <row r="26" spans="5:16" ht="15" thickBot="1">
      <c r="E26" s="202"/>
      <c r="F26" s="203"/>
      <c r="G26" s="203"/>
      <c r="H26" s="203"/>
      <c r="I26" s="203"/>
      <c r="J26" s="203"/>
      <c r="K26" s="203"/>
      <c r="L26" s="203"/>
      <c r="M26" s="450"/>
      <c r="N26" s="450"/>
      <c r="O26" s="204"/>
      <c r="P26" s="185">
        <f t="shared" si="0"/>
        <v>0</v>
      </c>
    </row>
    <row r="27" spans="5:16">
      <c r="E27" s="199"/>
      <c r="F27" s="200"/>
      <c r="G27" s="200"/>
      <c r="H27" s="200"/>
      <c r="I27" s="200"/>
      <c r="J27" s="200"/>
      <c r="K27" s="200"/>
      <c r="L27" s="200"/>
      <c r="M27" s="242"/>
      <c r="N27" s="242"/>
      <c r="O27" s="201"/>
      <c r="P27" s="185">
        <f t="shared" si="0"/>
        <v>0</v>
      </c>
    </row>
    <row r="28" spans="5:16">
      <c r="E28" s="182"/>
      <c r="F28" s="184"/>
      <c r="G28" s="184"/>
      <c r="H28" s="184"/>
      <c r="I28" s="184"/>
      <c r="J28" s="184"/>
      <c r="K28" s="184"/>
      <c r="L28" s="184"/>
      <c r="M28" s="212"/>
      <c r="N28" s="212"/>
      <c r="O28" s="183"/>
      <c r="P28" s="185">
        <f t="shared" si="0"/>
        <v>0</v>
      </c>
    </row>
    <row r="29" spans="5:16">
      <c r="E29" s="182"/>
      <c r="F29" s="184"/>
      <c r="G29" s="184"/>
      <c r="H29" s="184"/>
      <c r="I29" s="184"/>
      <c r="J29" s="184"/>
      <c r="K29" s="184"/>
      <c r="L29" s="184"/>
      <c r="M29" s="212"/>
      <c r="N29" s="212"/>
      <c r="O29" s="183"/>
      <c r="P29" s="185">
        <f t="shared" si="0"/>
        <v>0</v>
      </c>
    </row>
    <row r="30" spans="5:16">
      <c r="E30" s="182"/>
      <c r="F30" s="184"/>
      <c r="G30" s="184"/>
      <c r="H30" s="184"/>
      <c r="I30" s="184"/>
      <c r="J30" s="184"/>
      <c r="K30" s="184"/>
      <c r="L30" s="184"/>
      <c r="M30" s="212"/>
      <c r="N30" s="212"/>
      <c r="O30" s="183"/>
      <c r="P30" s="185">
        <f t="shared" si="0"/>
        <v>0</v>
      </c>
    </row>
    <row r="31" spans="5:16">
      <c r="E31" s="182"/>
      <c r="F31" s="184"/>
      <c r="G31" s="184"/>
      <c r="H31" s="184"/>
      <c r="I31" s="184"/>
      <c r="J31" s="184"/>
      <c r="K31" s="184"/>
      <c r="L31" s="184"/>
      <c r="M31" s="212"/>
      <c r="N31" s="212"/>
      <c r="O31" s="183"/>
      <c r="P31" s="185">
        <f t="shared" si="0"/>
        <v>0</v>
      </c>
    </row>
    <row r="32" spans="5:16">
      <c r="E32" s="182"/>
      <c r="F32" s="184"/>
      <c r="G32" s="184"/>
      <c r="H32" s="184"/>
      <c r="I32" s="184"/>
      <c r="J32" s="184"/>
      <c r="K32" s="184"/>
      <c r="L32" s="184"/>
      <c r="M32" s="212"/>
      <c r="N32" s="212"/>
      <c r="O32" s="183"/>
      <c r="P32" s="185">
        <f t="shared" si="0"/>
        <v>0</v>
      </c>
    </row>
    <row r="33" spans="5:16">
      <c r="E33" s="182"/>
      <c r="F33" s="184"/>
      <c r="G33" s="184"/>
      <c r="H33" s="184"/>
      <c r="I33" s="184"/>
      <c r="J33" s="184"/>
      <c r="K33" s="184"/>
      <c r="L33" s="184"/>
      <c r="M33" s="212"/>
      <c r="N33" s="212"/>
      <c r="O33" s="183"/>
      <c r="P33" s="185">
        <f t="shared" si="0"/>
        <v>0</v>
      </c>
    </row>
    <row r="34" spans="5:16">
      <c r="E34" s="182"/>
      <c r="F34" s="184"/>
      <c r="G34" s="184"/>
      <c r="H34" s="184"/>
      <c r="I34" s="184"/>
      <c r="J34" s="184"/>
      <c r="K34" s="184"/>
      <c r="L34" s="184"/>
      <c r="M34" s="212"/>
      <c r="N34" s="212"/>
      <c r="O34" s="183"/>
      <c r="P34" s="185">
        <f t="shared" si="0"/>
        <v>0</v>
      </c>
    </row>
    <row r="35" spans="5:16">
      <c r="E35" s="182"/>
      <c r="F35" s="184"/>
      <c r="G35" s="184"/>
      <c r="H35" s="184"/>
      <c r="I35" s="184"/>
      <c r="J35" s="184"/>
      <c r="K35" s="184"/>
      <c r="L35" s="184"/>
      <c r="M35" s="212"/>
      <c r="N35" s="212"/>
      <c r="O35" s="183"/>
      <c r="P35" s="185">
        <f t="shared" si="0"/>
        <v>0</v>
      </c>
    </row>
    <row r="36" spans="5:16">
      <c r="E36" s="182"/>
      <c r="F36" s="184"/>
      <c r="G36" s="184"/>
      <c r="H36" s="184"/>
      <c r="I36" s="184"/>
      <c r="J36" s="184"/>
      <c r="K36" s="184"/>
      <c r="L36" s="184"/>
      <c r="M36" s="212"/>
      <c r="N36" s="212"/>
      <c r="O36" s="183"/>
      <c r="P36" s="185">
        <f t="shared" si="0"/>
        <v>0</v>
      </c>
    </row>
    <row r="37" spans="5:16">
      <c r="E37" s="182"/>
      <c r="F37" s="184"/>
      <c r="G37" s="184"/>
      <c r="H37" s="184"/>
      <c r="I37" s="184"/>
      <c r="J37" s="184"/>
      <c r="K37" s="184"/>
      <c r="L37" s="184"/>
      <c r="M37" s="212"/>
      <c r="N37" s="212"/>
      <c r="O37" s="183"/>
      <c r="P37" s="185">
        <f t="shared" si="0"/>
        <v>0</v>
      </c>
    </row>
    <row r="38" spans="5:16" ht="15" thickBot="1">
      <c r="E38" s="202"/>
      <c r="F38" s="203"/>
      <c r="G38" s="203"/>
      <c r="H38" s="203"/>
      <c r="I38" s="203"/>
      <c r="J38" s="203"/>
      <c r="K38" s="203"/>
      <c r="L38" s="203"/>
      <c r="M38" s="450"/>
      <c r="N38" s="450"/>
      <c r="O38" s="204"/>
      <c r="P38" s="185">
        <f t="shared" si="0"/>
        <v>0</v>
      </c>
    </row>
    <row r="39" spans="5:16">
      <c r="E39" s="199"/>
      <c r="F39" s="200"/>
      <c r="G39" s="200"/>
      <c r="H39" s="200"/>
      <c r="I39" s="200"/>
      <c r="J39" s="200"/>
      <c r="K39" s="200"/>
      <c r="L39" s="200"/>
      <c r="M39" s="242"/>
      <c r="N39" s="242"/>
      <c r="O39" s="201"/>
      <c r="P39" s="185">
        <f t="shared" si="0"/>
        <v>0</v>
      </c>
    </row>
    <row r="40" spans="5:16">
      <c r="E40" s="182"/>
      <c r="F40" s="184"/>
      <c r="G40" s="184"/>
      <c r="H40" s="184"/>
      <c r="I40" s="184"/>
      <c r="J40" s="184"/>
      <c r="K40" s="184"/>
      <c r="L40" s="184"/>
      <c r="M40" s="212"/>
      <c r="N40" s="212"/>
      <c r="O40" s="183"/>
      <c r="P40" s="185">
        <f t="shared" si="0"/>
        <v>0</v>
      </c>
    </row>
    <row r="41" spans="5:16">
      <c r="E41" s="182"/>
      <c r="F41" s="184"/>
      <c r="G41" s="184"/>
      <c r="H41" s="184"/>
      <c r="I41" s="184"/>
      <c r="J41" s="184"/>
      <c r="K41" s="184"/>
      <c r="L41" s="184"/>
      <c r="M41" s="212"/>
      <c r="N41" s="212"/>
      <c r="O41" s="183"/>
      <c r="P41" s="185">
        <f t="shared" si="0"/>
        <v>0</v>
      </c>
    </row>
    <row r="42" spans="5:16">
      <c r="E42" s="182"/>
      <c r="F42" s="184"/>
      <c r="G42" s="184"/>
      <c r="H42" s="184"/>
      <c r="I42" s="184"/>
      <c r="J42" s="184"/>
      <c r="K42" s="184"/>
      <c r="L42" s="184"/>
      <c r="M42" s="212"/>
      <c r="N42" s="212"/>
      <c r="O42" s="183"/>
      <c r="P42" s="185">
        <f t="shared" si="0"/>
        <v>0</v>
      </c>
    </row>
    <row r="43" spans="5:16">
      <c r="E43" s="182"/>
      <c r="F43" s="184"/>
      <c r="G43" s="184"/>
      <c r="H43" s="184"/>
      <c r="I43" s="184"/>
      <c r="J43" s="184"/>
      <c r="K43" s="184"/>
      <c r="L43" s="184"/>
      <c r="M43" s="212"/>
      <c r="N43" s="212"/>
      <c r="O43" s="183"/>
      <c r="P43" s="185">
        <f t="shared" si="0"/>
        <v>0</v>
      </c>
    </row>
    <row r="44" spans="5:16">
      <c r="E44" s="182"/>
      <c r="F44" s="184"/>
      <c r="G44" s="184"/>
      <c r="H44" s="184"/>
      <c r="I44" s="184"/>
      <c r="J44" s="184"/>
      <c r="K44" s="184"/>
      <c r="L44" s="184"/>
      <c r="M44" s="212"/>
      <c r="N44" s="212"/>
      <c r="O44" s="183"/>
      <c r="P44" s="185">
        <f t="shared" si="0"/>
        <v>0</v>
      </c>
    </row>
    <row r="45" spans="5:16">
      <c r="E45" s="182"/>
      <c r="F45" s="184"/>
      <c r="G45" s="184"/>
      <c r="H45" s="184"/>
      <c r="I45" s="184"/>
      <c r="J45" s="184"/>
      <c r="K45" s="184"/>
      <c r="L45" s="184"/>
      <c r="M45" s="212"/>
      <c r="N45" s="212"/>
      <c r="O45" s="183"/>
      <c r="P45" s="185">
        <f t="shared" si="0"/>
        <v>0</v>
      </c>
    </row>
    <row r="46" spans="5:16">
      <c r="E46" s="182"/>
      <c r="F46" s="184"/>
      <c r="G46" s="184"/>
      <c r="H46" s="184"/>
      <c r="I46" s="184"/>
      <c r="J46" s="184"/>
      <c r="K46" s="184"/>
      <c r="L46" s="184"/>
      <c r="M46" s="212"/>
      <c r="N46" s="212"/>
      <c r="O46" s="183"/>
      <c r="P46" s="185">
        <f t="shared" si="0"/>
        <v>0</v>
      </c>
    </row>
    <row r="47" spans="5:16">
      <c r="E47" s="182"/>
      <c r="F47" s="184"/>
      <c r="G47" s="184"/>
      <c r="H47" s="184"/>
      <c r="I47" s="184"/>
      <c r="J47" s="184"/>
      <c r="K47" s="184"/>
      <c r="L47" s="184"/>
      <c r="M47" s="212"/>
      <c r="N47" s="212"/>
      <c r="O47" s="183"/>
      <c r="P47" s="185">
        <f t="shared" si="0"/>
        <v>0</v>
      </c>
    </row>
    <row r="48" spans="5:16">
      <c r="E48" s="182"/>
      <c r="F48" s="184"/>
      <c r="G48" s="184"/>
      <c r="H48" s="184"/>
      <c r="I48" s="184"/>
      <c r="J48" s="184"/>
      <c r="K48" s="184"/>
      <c r="L48" s="184"/>
      <c r="M48" s="212"/>
      <c r="N48" s="212"/>
      <c r="O48" s="183"/>
      <c r="P48" s="185">
        <f t="shared" si="0"/>
        <v>0</v>
      </c>
    </row>
    <row r="49" spans="5:16">
      <c r="E49" s="182"/>
      <c r="F49" s="184"/>
      <c r="G49" s="184"/>
      <c r="H49" s="184"/>
      <c r="I49" s="184"/>
      <c r="J49" s="184"/>
      <c r="K49" s="184"/>
      <c r="L49" s="184"/>
      <c r="M49" s="212"/>
      <c r="N49" s="212"/>
      <c r="O49" s="183"/>
      <c r="P49" s="185">
        <f t="shared" si="0"/>
        <v>0</v>
      </c>
    </row>
    <row r="50" spans="5:16" ht="15" thickBot="1">
      <c r="E50" s="202"/>
      <c r="F50" s="203"/>
      <c r="G50" s="203"/>
      <c r="H50" s="203"/>
      <c r="I50" s="203"/>
      <c r="J50" s="203"/>
      <c r="K50" s="203"/>
      <c r="L50" s="203"/>
      <c r="M50" s="450"/>
      <c r="N50" s="450"/>
      <c r="O50" s="204"/>
      <c r="P50" s="185">
        <f t="shared" si="0"/>
        <v>0</v>
      </c>
    </row>
    <row r="51" spans="5:16">
      <c r="E51" s="199"/>
      <c r="F51" s="200"/>
      <c r="G51" s="200"/>
      <c r="H51" s="200"/>
      <c r="I51" s="200"/>
      <c r="J51" s="200"/>
      <c r="K51" s="200"/>
      <c r="L51" s="200"/>
      <c r="M51" s="242"/>
      <c r="N51" s="242"/>
      <c r="O51" s="201"/>
      <c r="P51" s="185">
        <f t="shared" si="0"/>
        <v>0</v>
      </c>
    </row>
    <row r="52" spans="5:16">
      <c r="E52" s="182"/>
      <c r="F52" s="184"/>
      <c r="G52" s="184"/>
      <c r="H52" s="184"/>
      <c r="I52" s="184"/>
      <c r="J52" s="184"/>
      <c r="K52" s="184"/>
      <c r="L52" s="184"/>
      <c r="M52" s="212"/>
      <c r="N52" s="212"/>
      <c r="O52" s="183"/>
      <c r="P52" s="185">
        <f t="shared" si="0"/>
        <v>0</v>
      </c>
    </row>
    <row r="53" spans="5:16">
      <c r="E53" s="182"/>
      <c r="F53" s="184"/>
      <c r="G53" s="184"/>
      <c r="H53" s="184"/>
      <c r="I53" s="184"/>
      <c r="J53" s="184"/>
      <c r="K53" s="184"/>
      <c r="L53" s="184"/>
      <c r="M53" s="212"/>
      <c r="N53" s="212"/>
      <c r="O53" s="183"/>
      <c r="P53" s="185">
        <f t="shared" si="0"/>
        <v>0</v>
      </c>
    </row>
    <row r="54" spans="5:16">
      <c r="E54" s="182"/>
      <c r="F54" s="184"/>
      <c r="G54" s="184"/>
      <c r="H54" s="184"/>
      <c r="I54" s="184"/>
      <c r="J54" s="184"/>
      <c r="K54" s="184"/>
      <c r="L54" s="184"/>
      <c r="M54" s="212"/>
      <c r="N54" s="212"/>
      <c r="O54" s="183"/>
      <c r="P54" s="185">
        <f t="shared" si="0"/>
        <v>0</v>
      </c>
    </row>
    <row r="55" spans="5:16">
      <c r="E55" s="182"/>
      <c r="F55" s="184"/>
      <c r="G55" s="184"/>
      <c r="H55" s="184"/>
      <c r="I55" s="184"/>
      <c r="J55" s="184"/>
      <c r="K55" s="184"/>
      <c r="L55" s="184"/>
      <c r="M55" s="212"/>
      <c r="N55" s="212"/>
      <c r="O55" s="183"/>
      <c r="P55" s="185">
        <f t="shared" si="0"/>
        <v>0</v>
      </c>
    </row>
    <row r="56" spans="5:16">
      <c r="E56" s="182"/>
      <c r="F56" s="184"/>
      <c r="G56" s="184"/>
      <c r="H56" s="184"/>
      <c r="I56" s="184"/>
      <c r="J56" s="184"/>
      <c r="K56" s="184"/>
      <c r="L56" s="184"/>
      <c r="M56" s="212"/>
      <c r="N56" s="212"/>
      <c r="O56" s="183"/>
      <c r="P56" s="185">
        <f t="shared" si="0"/>
        <v>0</v>
      </c>
    </row>
    <row r="57" spans="5:16">
      <c r="E57" s="182"/>
      <c r="F57" s="184"/>
      <c r="G57" s="184"/>
      <c r="H57" s="184"/>
      <c r="I57" s="184"/>
      <c r="J57" s="184"/>
      <c r="K57" s="184"/>
      <c r="L57" s="184"/>
      <c r="M57" s="212"/>
      <c r="N57" s="212"/>
      <c r="O57" s="183"/>
      <c r="P57" s="185">
        <f t="shared" si="0"/>
        <v>0</v>
      </c>
    </row>
    <row r="58" spans="5:16">
      <c r="E58" s="182"/>
      <c r="F58" s="184"/>
      <c r="G58" s="184"/>
      <c r="H58" s="184"/>
      <c r="I58" s="184"/>
      <c r="J58" s="184"/>
      <c r="K58" s="184"/>
      <c r="L58" s="184"/>
      <c r="M58" s="212"/>
      <c r="N58" s="212"/>
      <c r="O58" s="183"/>
      <c r="P58" s="185">
        <f t="shared" si="0"/>
        <v>0</v>
      </c>
    </row>
    <row r="59" spans="5:16">
      <c r="E59" s="182"/>
      <c r="F59" s="184"/>
      <c r="G59" s="184"/>
      <c r="H59" s="184"/>
      <c r="I59" s="184"/>
      <c r="J59" s="184"/>
      <c r="K59" s="184"/>
      <c r="L59" s="184"/>
      <c r="M59" s="212"/>
      <c r="N59" s="212"/>
      <c r="O59" s="183"/>
      <c r="P59" s="185">
        <f t="shared" si="0"/>
        <v>0</v>
      </c>
    </row>
    <row r="60" spans="5:16">
      <c r="E60" s="182"/>
      <c r="F60" s="184"/>
      <c r="G60" s="184"/>
      <c r="H60" s="184"/>
      <c r="I60" s="184"/>
      <c r="J60" s="184"/>
      <c r="K60" s="184"/>
      <c r="L60" s="184"/>
      <c r="M60" s="212"/>
      <c r="N60" s="212"/>
      <c r="O60" s="183"/>
      <c r="P60" s="185">
        <f t="shared" si="0"/>
        <v>0</v>
      </c>
    </row>
    <row r="61" spans="5:16">
      <c r="E61" s="182"/>
      <c r="F61" s="184"/>
      <c r="G61" s="184"/>
      <c r="H61" s="184"/>
      <c r="I61" s="184"/>
      <c r="J61" s="184"/>
      <c r="K61" s="184"/>
      <c r="L61" s="184"/>
      <c r="M61" s="212"/>
      <c r="N61" s="212"/>
      <c r="O61" s="183"/>
      <c r="P61" s="185">
        <f t="shared" si="0"/>
        <v>0</v>
      </c>
    </row>
    <row r="62" spans="5:16" ht="15" thickBot="1">
      <c r="E62" s="202"/>
      <c r="F62" s="203"/>
      <c r="G62" s="203"/>
      <c r="H62" s="203"/>
      <c r="I62" s="203"/>
      <c r="J62" s="203"/>
      <c r="K62" s="203"/>
      <c r="L62" s="203"/>
      <c r="M62" s="450"/>
      <c r="N62" s="450"/>
      <c r="O62" s="204"/>
      <c r="P62" s="185">
        <f t="shared" si="0"/>
        <v>0</v>
      </c>
    </row>
    <row r="63" spans="5:16">
      <c r="E63" s="199"/>
      <c r="F63" s="200"/>
      <c r="G63" s="200"/>
      <c r="H63" s="200"/>
      <c r="I63" s="200"/>
      <c r="J63" s="200"/>
      <c r="K63" s="200"/>
      <c r="L63" s="200"/>
      <c r="M63" s="242"/>
      <c r="N63" s="242"/>
      <c r="O63" s="201"/>
      <c r="P63" s="185">
        <f t="shared" si="0"/>
        <v>0</v>
      </c>
    </row>
    <row r="64" spans="5:16">
      <c r="E64" s="182"/>
      <c r="F64" s="184"/>
      <c r="G64" s="184"/>
      <c r="H64" s="184"/>
      <c r="I64" s="184"/>
      <c r="J64" s="184"/>
      <c r="K64" s="184"/>
      <c r="L64" s="184"/>
      <c r="M64" s="212"/>
      <c r="N64" s="212"/>
      <c r="O64" s="183"/>
      <c r="P64" s="185">
        <f t="shared" si="0"/>
        <v>0</v>
      </c>
    </row>
    <row r="65" spans="5:18">
      <c r="E65" s="182"/>
      <c r="F65" s="184"/>
      <c r="G65" s="184"/>
      <c r="H65" s="184"/>
      <c r="I65" s="184"/>
      <c r="J65" s="184"/>
      <c r="K65" s="184"/>
      <c r="L65" s="184"/>
      <c r="M65" s="212"/>
      <c r="N65" s="212"/>
      <c r="O65" s="183"/>
      <c r="P65" s="185">
        <f t="shared" si="0"/>
        <v>0</v>
      </c>
    </row>
    <row r="66" spans="5:18">
      <c r="E66" s="182"/>
      <c r="F66" s="184"/>
      <c r="G66" s="184"/>
      <c r="H66" s="184"/>
      <c r="I66" s="184"/>
      <c r="J66" s="184"/>
      <c r="K66" s="184"/>
      <c r="L66" s="184"/>
      <c r="M66" s="212"/>
      <c r="N66" s="212"/>
      <c r="O66" s="183"/>
      <c r="P66" s="185">
        <f t="shared" si="0"/>
        <v>0</v>
      </c>
    </row>
    <row r="67" spans="5:18">
      <c r="E67" s="182"/>
      <c r="F67" s="184"/>
      <c r="G67" s="184"/>
      <c r="H67" s="184"/>
      <c r="I67" s="184"/>
      <c r="J67" s="184"/>
      <c r="K67" s="184"/>
      <c r="L67" s="184"/>
      <c r="M67" s="212"/>
      <c r="N67" s="212"/>
      <c r="O67" s="183"/>
      <c r="P67" s="185">
        <f t="shared" si="0"/>
        <v>0</v>
      </c>
    </row>
    <row r="68" spans="5:18">
      <c r="E68" s="182"/>
      <c r="F68" s="184"/>
      <c r="G68" s="184"/>
      <c r="H68" s="184"/>
      <c r="I68" s="184"/>
      <c r="J68" s="184"/>
      <c r="K68" s="184"/>
      <c r="L68" s="184"/>
      <c r="M68" s="212"/>
      <c r="N68" s="212"/>
      <c r="O68" s="183"/>
      <c r="P68" s="185">
        <f t="shared" si="0"/>
        <v>0</v>
      </c>
    </row>
    <row r="69" spans="5:18">
      <c r="E69" s="182"/>
      <c r="F69" s="184"/>
      <c r="G69" s="184"/>
      <c r="H69" s="184"/>
      <c r="I69" s="184"/>
      <c r="J69" s="184"/>
      <c r="K69" s="184"/>
      <c r="L69" s="184"/>
      <c r="M69" s="212"/>
      <c r="N69" s="212"/>
      <c r="O69" s="183"/>
      <c r="P69" s="185">
        <f t="shared" si="0"/>
        <v>0</v>
      </c>
    </row>
    <row r="70" spans="5:18">
      <c r="E70" s="182"/>
      <c r="F70" s="184"/>
      <c r="G70" s="184"/>
      <c r="H70" s="184"/>
      <c r="I70" s="184"/>
      <c r="J70" s="184"/>
      <c r="K70" s="184"/>
      <c r="L70" s="184"/>
      <c r="M70" s="212"/>
      <c r="N70" s="212"/>
      <c r="O70" s="183"/>
      <c r="P70" s="185">
        <f t="shared" si="0"/>
        <v>0</v>
      </c>
    </row>
    <row r="71" spans="5:18">
      <c r="E71" s="182"/>
      <c r="F71" s="184"/>
      <c r="G71" s="184"/>
      <c r="H71" s="184"/>
      <c r="I71" s="184"/>
      <c r="J71" s="184"/>
      <c r="K71" s="184"/>
      <c r="L71" s="184"/>
      <c r="M71" s="212"/>
      <c r="N71" s="212"/>
      <c r="O71" s="183"/>
      <c r="P71" s="185">
        <f t="shared" si="0"/>
        <v>0</v>
      </c>
    </row>
    <row r="72" spans="5:18" ht="15.5">
      <c r="E72" s="182"/>
      <c r="F72" s="184"/>
      <c r="G72" s="184"/>
      <c r="H72" s="184"/>
      <c r="I72" s="184"/>
      <c r="J72" s="184"/>
      <c r="K72" s="184"/>
      <c r="L72" s="184"/>
      <c r="M72" s="212"/>
      <c r="N72" s="212"/>
      <c r="O72" s="183"/>
      <c r="P72" s="185">
        <f t="shared" si="0"/>
        <v>0</v>
      </c>
      <c r="Q72" s="337" t="s">
        <v>325</v>
      </c>
      <c r="R72" s="337" t="s">
        <v>325</v>
      </c>
    </row>
    <row r="73" spans="5:18" ht="15.5">
      <c r="E73" s="182"/>
      <c r="F73" s="184"/>
      <c r="G73" s="184"/>
      <c r="H73" s="184"/>
      <c r="I73" s="184"/>
      <c r="J73" s="184"/>
      <c r="K73" s="184"/>
      <c r="L73" s="184"/>
      <c r="M73" s="212"/>
      <c r="N73" s="212"/>
      <c r="O73" s="183"/>
      <c r="P73" s="185">
        <f t="shared" si="0"/>
        <v>0</v>
      </c>
      <c r="Q73" s="338" t="s">
        <v>515</v>
      </c>
      <c r="R73" s="338" t="s">
        <v>509</v>
      </c>
    </row>
    <row r="74" spans="5:18" ht="16" thickBot="1">
      <c r="E74" s="202"/>
      <c r="F74" s="203"/>
      <c r="G74" s="203"/>
      <c r="H74" s="203"/>
      <c r="I74" s="203"/>
      <c r="J74" s="203"/>
      <c r="K74" s="203"/>
      <c r="L74" s="203"/>
      <c r="M74" s="450"/>
      <c r="N74" s="450"/>
      <c r="O74" s="204"/>
      <c r="P74" s="185">
        <f t="shared" si="0"/>
        <v>0</v>
      </c>
      <c r="Q74" s="340">
        <f>SUM(F63:F74)</f>
        <v>0</v>
      </c>
      <c r="R74" s="339">
        <f>SUM(I63:I74)</f>
        <v>0</v>
      </c>
    </row>
    <row r="75" spans="5:18">
      <c r="E75" s="199"/>
      <c r="F75" s="200"/>
      <c r="G75" s="200"/>
      <c r="H75" s="200"/>
      <c r="I75" s="200"/>
      <c r="J75" s="200"/>
      <c r="K75" s="200"/>
      <c r="L75" s="200"/>
      <c r="M75" s="242"/>
      <c r="N75" s="242"/>
      <c r="O75" s="201"/>
      <c r="P75" s="185">
        <f t="shared" si="0"/>
        <v>0</v>
      </c>
    </row>
    <row r="76" spans="5:18">
      <c r="E76" s="182"/>
      <c r="F76" s="184"/>
      <c r="G76" s="184"/>
      <c r="H76" s="184"/>
      <c r="I76" s="184"/>
      <c r="J76" s="184"/>
      <c r="K76" s="184"/>
      <c r="L76" s="184"/>
      <c r="M76" s="212"/>
      <c r="N76" s="212"/>
      <c r="O76" s="183"/>
      <c r="P76" s="185">
        <f t="shared" si="0"/>
        <v>0</v>
      </c>
    </row>
    <row r="77" spans="5:18">
      <c r="E77" s="182"/>
      <c r="F77" s="184"/>
      <c r="G77" s="184"/>
      <c r="H77" s="184"/>
      <c r="I77" s="184"/>
      <c r="J77" s="184"/>
      <c r="K77" s="184"/>
      <c r="L77" s="184"/>
      <c r="M77" s="212"/>
      <c r="N77" s="212"/>
      <c r="O77" s="183"/>
      <c r="P77" s="185">
        <f t="shared" si="0"/>
        <v>0</v>
      </c>
    </row>
    <row r="78" spans="5:18">
      <c r="E78" s="182"/>
      <c r="F78" s="184"/>
      <c r="G78" s="184"/>
      <c r="H78" s="184"/>
      <c r="I78" s="184"/>
      <c r="J78" s="184"/>
      <c r="K78" s="184"/>
      <c r="L78" s="184"/>
      <c r="M78" s="212"/>
      <c r="N78" s="212"/>
      <c r="O78" s="183"/>
      <c r="P78" s="185">
        <f t="shared" si="0"/>
        <v>0</v>
      </c>
    </row>
    <row r="79" spans="5:18">
      <c r="E79" s="182"/>
      <c r="F79" s="184"/>
      <c r="G79" s="184"/>
      <c r="H79" s="184"/>
      <c r="I79" s="184"/>
      <c r="J79" s="184"/>
      <c r="K79" s="184"/>
      <c r="L79" s="184"/>
      <c r="M79" s="212"/>
      <c r="N79" s="212"/>
      <c r="O79" s="183"/>
      <c r="P79" s="185">
        <f t="shared" si="0"/>
        <v>0</v>
      </c>
    </row>
    <row r="80" spans="5:18">
      <c r="E80" s="182"/>
      <c r="F80" s="184"/>
      <c r="G80" s="184"/>
      <c r="H80" s="184"/>
      <c r="I80" s="184"/>
      <c r="J80" s="184"/>
      <c r="K80" s="184"/>
      <c r="L80" s="184"/>
      <c r="M80" s="212"/>
      <c r="N80" s="212"/>
      <c r="O80" s="183"/>
      <c r="P80" s="185">
        <f t="shared" ref="P80:P110" si="1">(G80/3)+I80</f>
        <v>0</v>
      </c>
    </row>
    <row r="81" spans="5:18">
      <c r="E81" s="182"/>
      <c r="F81" s="184"/>
      <c r="G81" s="184"/>
      <c r="H81" s="184"/>
      <c r="I81" s="184"/>
      <c r="J81" s="184"/>
      <c r="K81" s="184"/>
      <c r="L81" s="184"/>
      <c r="M81" s="212"/>
      <c r="N81" s="212"/>
      <c r="O81" s="183"/>
      <c r="P81" s="185">
        <f t="shared" si="1"/>
        <v>0</v>
      </c>
    </row>
    <row r="82" spans="5:18">
      <c r="E82" s="182"/>
      <c r="F82" s="184"/>
      <c r="G82" s="184"/>
      <c r="H82" s="184"/>
      <c r="I82" s="184"/>
      <c r="J82" s="184"/>
      <c r="K82" s="184"/>
      <c r="L82" s="184"/>
      <c r="M82" s="212"/>
      <c r="N82" s="212"/>
      <c r="O82" s="183"/>
      <c r="P82" s="185">
        <f t="shared" si="1"/>
        <v>0</v>
      </c>
    </row>
    <row r="83" spans="5:18">
      <c r="E83" s="182"/>
      <c r="F83" s="184"/>
      <c r="G83" s="184"/>
      <c r="H83" s="184"/>
      <c r="I83" s="184"/>
      <c r="J83" s="184"/>
      <c r="K83" s="184"/>
      <c r="L83" s="184"/>
      <c r="M83" s="212"/>
      <c r="N83" s="212"/>
      <c r="O83" s="183"/>
      <c r="P83" s="185">
        <f t="shared" si="1"/>
        <v>0</v>
      </c>
    </row>
    <row r="84" spans="5:18" ht="15.5">
      <c r="E84" s="182"/>
      <c r="F84" s="184"/>
      <c r="G84" s="184"/>
      <c r="H84" s="184"/>
      <c r="I84" s="184"/>
      <c r="J84" s="184"/>
      <c r="K84" s="184"/>
      <c r="L84" s="184"/>
      <c r="M84" s="212"/>
      <c r="N84" s="212"/>
      <c r="O84" s="183"/>
      <c r="P84" s="185">
        <f t="shared" si="1"/>
        <v>0</v>
      </c>
      <c r="Q84" s="337" t="s">
        <v>325</v>
      </c>
      <c r="R84" s="337" t="s">
        <v>325</v>
      </c>
    </row>
    <row r="85" spans="5:18" ht="15.5">
      <c r="E85" s="182"/>
      <c r="F85" s="184"/>
      <c r="G85" s="184"/>
      <c r="H85" s="184"/>
      <c r="I85" s="184"/>
      <c r="J85" s="184"/>
      <c r="K85" s="184"/>
      <c r="L85" s="184"/>
      <c r="M85" s="212"/>
      <c r="N85" s="212"/>
      <c r="O85" s="183"/>
      <c r="P85" s="185">
        <f t="shared" si="1"/>
        <v>0</v>
      </c>
      <c r="Q85" s="338" t="s">
        <v>515</v>
      </c>
      <c r="R85" s="338" t="s">
        <v>509</v>
      </c>
    </row>
    <row r="86" spans="5:18" ht="16" thickBot="1">
      <c r="E86" s="202"/>
      <c r="F86" s="203"/>
      <c r="G86" s="203"/>
      <c r="H86" s="203"/>
      <c r="I86" s="203"/>
      <c r="J86" s="203"/>
      <c r="K86" s="203"/>
      <c r="L86" s="203"/>
      <c r="M86" s="450"/>
      <c r="N86" s="450"/>
      <c r="O86" s="204"/>
      <c r="P86" s="185">
        <f t="shared" si="1"/>
        <v>0</v>
      </c>
      <c r="Q86" s="340">
        <f>SUM(F75:F86)</f>
        <v>0</v>
      </c>
      <c r="R86" s="339">
        <f>SUM(I75:I86)</f>
        <v>0</v>
      </c>
    </row>
    <row r="87" spans="5:18">
      <c r="E87" s="199"/>
      <c r="F87" s="200"/>
      <c r="G87" s="200"/>
      <c r="H87" s="200"/>
      <c r="I87" s="200"/>
      <c r="J87" s="200"/>
      <c r="K87" s="200"/>
      <c r="L87" s="200"/>
      <c r="M87" s="242"/>
      <c r="N87" s="242"/>
      <c r="O87" s="201"/>
      <c r="P87" s="185">
        <f t="shared" si="1"/>
        <v>0</v>
      </c>
    </row>
    <row r="88" spans="5:18">
      <c r="E88" s="182"/>
      <c r="F88" s="184"/>
      <c r="G88" s="184"/>
      <c r="H88" s="184"/>
      <c r="I88" s="184"/>
      <c r="J88" s="184"/>
      <c r="K88" s="184"/>
      <c r="L88" s="184"/>
      <c r="M88" s="212"/>
      <c r="N88" s="212"/>
      <c r="O88" s="183"/>
      <c r="P88" s="185">
        <f t="shared" si="1"/>
        <v>0</v>
      </c>
    </row>
    <row r="89" spans="5:18">
      <c r="E89" s="182"/>
      <c r="F89" s="184"/>
      <c r="G89" s="184"/>
      <c r="H89" s="184"/>
      <c r="I89" s="184"/>
      <c r="J89" s="184"/>
      <c r="K89" s="184"/>
      <c r="L89" s="184"/>
      <c r="M89" s="212"/>
      <c r="N89" s="212"/>
      <c r="O89" s="183"/>
      <c r="P89" s="185">
        <f t="shared" si="1"/>
        <v>0</v>
      </c>
    </row>
    <row r="90" spans="5:18">
      <c r="E90" s="182"/>
      <c r="F90" s="184"/>
      <c r="G90" s="184"/>
      <c r="H90" s="184"/>
      <c r="I90" s="184"/>
      <c r="J90" s="184"/>
      <c r="K90" s="184"/>
      <c r="L90" s="184"/>
      <c r="M90" s="212"/>
      <c r="N90" s="212"/>
      <c r="O90" s="183"/>
      <c r="P90" s="185">
        <f t="shared" si="1"/>
        <v>0</v>
      </c>
    </row>
    <row r="91" spans="5:18">
      <c r="E91" s="182"/>
      <c r="F91" s="184"/>
      <c r="G91" s="184"/>
      <c r="H91" s="184"/>
      <c r="I91" s="184"/>
      <c r="J91" s="184"/>
      <c r="K91" s="184"/>
      <c r="L91" s="184"/>
      <c r="M91" s="212"/>
      <c r="N91" s="212"/>
      <c r="O91" s="183"/>
      <c r="P91" s="185">
        <f t="shared" si="1"/>
        <v>0</v>
      </c>
    </row>
    <row r="92" spans="5:18">
      <c r="E92" s="182"/>
      <c r="F92" s="184"/>
      <c r="G92" s="184"/>
      <c r="H92" s="184"/>
      <c r="I92" s="184"/>
      <c r="J92" s="184"/>
      <c r="K92" s="184"/>
      <c r="L92" s="184"/>
      <c r="M92" s="212"/>
      <c r="N92" s="212"/>
      <c r="O92" s="183"/>
      <c r="P92" s="185">
        <f t="shared" si="1"/>
        <v>0</v>
      </c>
    </row>
    <row r="93" spans="5:18">
      <c r="E93" s="182"/>
      <c r="F93" s="184"/>
      <c r="G93" s="184"/>
      <c r="H93" s="184"/>
      <c r="I93" s="184"/>
      <c r="J93" s="184"/>
      <c r="K93" s="184"/>
      <c r="L93" s="184"/>
      <c r="M93" s="212"/>
      <c r="N93" s="212"/>
      <c r="O93" s="183"/>
      <c r="P93" s="185">
        <f t="shared" si="1"/>
        <v>0</v>
      </c>
    </row>
    <row r="94" spans="5:18">
      <c r="E94" s="182"/>
      <c r="F94" s="184"/>
      <c r="G94" s="184"/>
      <c r="H94" s="184"/>
      <c r="I94" s="184"/>
      <c r="J94" s="184"/>
      <c r="K94" s="184"/>
      <c r="L94" s="184"/>
      <c r="M94" s="212"/>
      <c r="N94" s="212"/>
      <c r="O94" s="183"/>
      <c r="P94" s="185">
        <f t="shared" si="1"/>
        <v>0</v>
      </c>
    </row>
    <row r="95" spans="5:18">
      <c r="E95" s="182"/>
      <c r="F95" s="184"/>
      <c r="G95" s="184"/>
      <c r="H95" s="184"/>
      <c r="I95" s="184"/>
      <c r="J95" s="184"/>
      <c r="K95" s="184"/>
      <c r="L95" s="184"/>
      <c r="M95" s="212"/>
      <c r="N95" s="212"/>
      <c r="O95" s="183"/>
      <c r="P95" s="185">
        <f t="shared" si="1"/>
        <v>0</v>
      </c>
    </row>
    <row r="96" spans="5:18" ht="15.5">
      <c r="E96" s="182"/>
      <c r="F96" s="184"/>
      <c r="G96" s="184"/>
      <c r="H96" s="184"/>
      <c r="I96" s="184"/>
      <c r="J96" s="184"/>
      <c r="K96" s="184"/>
      <c r="L96" s="184"/>
      <c r="M96" s="212"/>
      <c r="N96" s="212"/>
      <c r="O96" s="183"/>
      <c r="P96" s="185">
        <f t="shared" si="1"/>
        <v>0</v>
      </c>
      <c r="Q96" s="337" t="s">
        <v>325</v>
      </c>
      <c r="R96" s="337" t="s">
        <v>325</v>
      </c>
    </row>
    <row r="97" spans="5:18" ht="15.5">
      <c r="E97" s="182"/>
      <c r="F97" s="184"/>
      <c r="G97" s="184"/>
      <c r="H97" s="184"/>
      <c r="I97" s="184"/>
      <c r="J97" s="184"/>
      <c r="K97" s="184"/>
      <c r="L97" s="184"/>
      <c r="M97" s="212"/>
      <c r="N97" s="212"/>
      <c r="O97" s="183"/>
      <c r="P97" s="185">
        <f t="shared" si="1"/>
        <v>0</v>
      </c>
      <c r="Q97" s="338" t="s">
        <v>515</v>
      </c>
      <c r="R97" s="338" t="s">
        <v>509</v>
      </c>
    </row>
    <row r="98" spans="5:18" ht="16" thickBot="1">
      <c r="E98" s="202"/>
      <c r="F98" s="203"/>
      <c r="G98" s="203"/>
      <c r="H98" s="203"/>
      <c r="I98" s="203"/>
      <c r="J98" s="203"/>
      <c r="K98" s="203"/>
      <c r="L98" s="203"/>
      <c r="M98" s="450"/>
      <c r="N98" s="450"/>
      <c r="O98" s="204"/>
      <c r="P98" s="185">
        <f t="shared" si="1"/>
        <v>0</v>
      </c>
      <c r="Q98" s="378">
        <f>SUM(F87:F98)</f>
        <v>0</v>
      </c>
      <c r="R98" s="389">
        <f>SUM(I87:I98)</f>
        <v>0</v>
      </c>
    </row>
    <row r="99" spans="5:18">
      <c r="E99" s="199"/>
      <c r="F99" s="200"/>
      <c r="G99" s="200"/>
      <c r="H99" s="200"/>
      <c r="I99" s="200"/>
      <c r="J99" s="200"/>
      <c r="K99" s="200"/>
      <c r="L99" s="200"/>
      <c r="M99" s="242"/>
      <c r="N99" s="242"/>
      <c r="O99" s="201"/>
      <c r="P99" s="185">
        <f t="shared" si="1"/>
        <v>0</v>
      </c>
    </row>
    <row r="100" spans="5:18">
      <c r="E100" s="182"/>
      <c r="F100" s="184"/>
      <c r="G100" s="184"/>
      <c r="H100" s="184"/>
      <c r="I100" s="184"/>
      <c r="J100" s="184"/>
      <c r="K100" s="184"/>
      <c r="L100" s="184"/>
      <c r="M100" s="212"/>
      <c r="N100" s="212"/>
      <c r="O100" s="183"/>
      <c r="P100" s="185">
        <f t="shared" si="1"/>
        <v>0</v>
      </c>
    </row>
    <row r="101" spans="5:18">
      <c r="E101" s="182"/>
      <c r="F101" s="184"/>
      <c r="G101" s="184"/>
      <c r="H101" s="184"/>
      <c r="I101" s="184"/>
      <c r="J101" s="184"/>
      <c r="K101" s="184"/>
      <c r="L101" s="184"/>
      <c r="M101" s="212"/>
      <c r="N101" s="212"/>
      <c r="O101" s="183"/>
      <c r="P101" s="185">
        <f t="shared" si="1"/>
        <v>0</v>
      </c>
    </row>
    <row r="102" spans="5:18">
      <c r="E102" s="182"/>
      <c r="F102" s="184"/>
      <c r="G102" s="184"/>
      <c r="H102" s="184"/>
      <c r="I102" s="184"/>
      <c r="J102" s="184"/>
      <c r="K102" s="184"/>
      <c r="L102" s="184"/>
      <c r="M102" s="212"/>
      <c r="N102" s="212"/>
      <c r="O102" s="183"/>
      <c r="P102" s="185">
        <f t="shared" si="1"/>
        <v>0</v>
      </c>
    </row>
    <row r="103" spans="5:18">
      <c r="E103" s="182"/>
      <c r="F103" s="184"/>
      <c r="G103" s="184"/>
      <c r="H103" s="184"/>
      <c r="I103" s="184"/>
      <c r="J103" s="184"/>
      <c r="K103" s="184"/>
      <c r="L103" s="184"/>
      <c r="M103" s="212"/>
      <c r="N103" s="212"/>
      <c r="O103" s="183"/>
      <c r="P103" s="185">
        <f t="shared" si="1"/>
        <v>0</v>
      </c>
    </row>
    <row r="104" spans="5:18">
      <c r="E104" s="182"/>
      <c r="F104" s="184"/>
      <c r="G104" s="184"/>
      <c r="H104" s="184"/>
      <c r="I104" s="184"/>
      <c r="J104" s="184"/>
      <c r="K104" s="184"/>
      <c r="L104" s="184"/>
      <c r="M104" s="212"/>
      <c r="N104" s="212"/>
      <c r="O104" s="183"/>
      <c r="P104" s="185">
        <f t="shared" si="1"/>
        <v>0</v>
      </c>
    </row>
    <row r="105" spans="5:18">
      <c r="E105" s="182"/>
      <c r="F105" s="184"/>
      <c r="G105" s="184"/>
      <c r="H105" s="184"/>
      <c r="I105" s="184"/>
      <c r="J105" s="184"/>
      <c r="K105" s="184"/>
      <c r="L105" s="184"/>
      <c r="M105" s="212"/>
      <c r="N105" s="212"/>
      <c r="O105" s="183"/>
      <c r="P105" s="185">
        <f t="shared" si="1"/>
        <v>0</v>
      </c>
    </row>
    <row r="106" spans="5:18">
      <c r="E106" s="182"/>
      <c r="F106" s="184"/>
      <c r="G106" s="184"/>
      <c r="H106" s="184"/>
      <c r="I106" s="184"/>
      <c r="J106" s="184"/>
      <c r="K106" s="184"/>
      <c r="L106" s="184"/>
      <c r="M106" s="212"/>
      <c r="N106" s="212"/>
      <c r="O106" s="183"/>
      <c r="P106" s="185">
        <f t="shared" si="1"/>
        <v>0</v>
      </c>
    </row>
    <row r="107" spans="5:18">
      <c r="E107" s="182"/>
      <c r="F107" s="184"/>
      <c r="G107" s="184"/>
      <c r="H107" s="184"/>
      <c r="I107" s="184"/>
      <c r="J107" s="184"/>
      <c r="K107" s="184"/>
      <c r="L107" s="184"/>
      <c r="M107" s="212"/>
      <c r="N107" s="212"/>
      <c r="O107" s="183"/>
      <c r="P107" s="185">
        <f t="shared" si="1"/>
        <v>0</v>
      </c>
    </row>
    <row r="108" spans="5:18" ht="15.5">
      <c r="E108" s="182"/>
      <c r="F108" s="184"/>
      <c r="G108" s="184"/>
      <c r="H108" s="184"/>
      <c r="I108" s="184"/>
      <c r="J108" s="184"/>
      <c r="K108" s="184"/>
      <c r="L108" s="184"/>
      <c r="M108" s="212"/>
      <c r="N108" s="212"/>
      <c r="O108" s="183"/>
      <c r="P108" s="185">
        <f t="shared" si="1"/>
        <v>0</v>
      </c>
      <c r="Q108" s="337" t="s">
        <v>325</v>
      </c>
      <c r="R108" s="337" t="s">
        <v>325</v>
      </c>
    </row>
    <row r="109" spans="5:18" ht="15.5">
      <c r="E109" s="182"/>
      <c r="F109" s="184"/>
      <c r="G109" s="184"/>
      <c r="H109" s="184"/>
      <c r="I109" s="184"/>
      <c r="J109" s="184"/>
      <c r="K109" s="184"/>
      <c r="L109" s="184"/>
      <c r="M109" s="212"/>
      <c r="N109" s="212"/>
      <c r="O109" s="183"/>
      <c r="P109" s="185">
        <f t="shared" si="1"/>
        <v>0</v>
      </c>
      <c r="Q109" s="338" t="s">
        <v>515</v>
      </c>
      <c r="R109" s="338" t="s">
        <v>509</v>
      </c>
    </row>
    <row r="110" spans="5:18" ht="16" thickBot="1">
      <c r="E110" s="202"/>
      <c r="F110" s="203"/>
      <c r="G110" s="203"/>
      <c r="H110" s="203"/>
      <c r="I110" s="203"/>
      <c r="J110" s="203"/>
      <c r="K110" s="203"/>
      <c r="L110" s="203"/>
      <c r="M110" s="450"/>
      <c r="N110" s="450"/>
      <c r="O110" s="204"/>
      <c r="P110" s="185">
        <f t="shared" si="1"/>
        <v>0</v>
      </c>
      <c r="Q110" s="340">
        <f>SUM(F99:F110)</f>
        <v>0</v>
      </c>
      <c r="R110" s="339">
        <f>SUM(I99:I110)</f>
        <v>0</v>
      </c>
    </row>
    <row r="111" spans="5:18">
      <c r="E111" s="199"/>
      <c r="F111" s="200"/>
      <c r="G111" s="200"/>
      <c r="H111" s="200"/>
      <c r="I111" s="200"/>
      <c r="J111" s="200"/>
      <c r="K111" s="200"/>
      <c r="L111" s="200"/>
      <c r="M111" s="242"/>
      <c r="N111" s="242"/>
      <c r="O111" s="201"/>
    </row>
    <row r="112" spans="5:18">
      <c r="E112" s="182"/>
      <c r="F112" s="184"/>
      <c r="G112" s="184"/>
      <c r="H112" s="184"/>
      <c r="I112" s="184"/>
      <c r="J112" s="184"/>
      <c r="K112" s="184"/>
      <c r="L112" s="184"/>
      <c r="M112" s="212"/>
      <c r="N112" s="212"/>
      <c r="O112" s="183"/>
    </row>
    <row r="113" spans="5:15">
      <c r="E113" s="182"/>
      <c r="F113" s="184"/>
      <c r="G113" s="184"/>
      <c r="H113" s="184"/>
      <c r="I113" s="184"/>
      <c r="J113" s="184"/>
      <c r="K113" s="184"/>
      <c r="L113" s="184"/>
      <c r="M113" s="212"/>
      <c r="N113" s="212"/>
      <c r="O113" s="183"/>
    </row>
    <row r="114" spans="5:15">
      <c r="E114" s="182"/>
      <c r="F114" s="184"/>
      <c r="G114" s="184"/>
      <c r="H114" s="184"/>
      <c r="I114" s="184"/>
      <c r="J114" s="184"/>
      <c r="K114" s="184"/>
      <c r="L114" s="184"/>
      <c r="M114" s="212"/>
      <c r="N114" s="212"/>
      <c r="O114" s="183"/>
    </row>
    <row r="115" spans="5:15" ht="18.5">
      <c r="E115" s="29" t="s">
        <v>371</v>
      </c>
      <c r="F115" s="186">
        <f>SUM(F15:F114)</f>
        <v>0</v>
      </c>
      <c r="G115" s="186">
        <f t="shared" ref="G115:L115" si="2">SUM(G15:G114)</f>
        <v>0</v>
      </c>
      <c r="H115" s="186">
        <f t="shared" si="2"/>
        <v>0</v>
      </c>
      <c r="I115" s="186">
        <f t="shared" si="2"/>
        <v>0</v>
      </c>
      <c r="J115" s="186">
        <f t="shared" si="2"/>
        <v>0</v>
      </c>
      <c r="K115" s="186">
        <f t="shared" si="2"/>
        <v>0</v>
      </c>
      <c r="L115" s="186">
        <f t="shared" si="2"/>
        <v>0</v>
      </c>
      <c r="M115" s="189">
        <f t="shared" ref="M115" si="3">SUM(M15:M114)</f>
        <v>0</v>
      </c>
      <c r="N115" s="189">
        <f t="shared" ref="N115" si="4">SUM(N15:N114)</f>
        <v>0</v>
      </c>
    </row>
  </sheetData>
  <mergeCells count="1">
    <mergeCell ref="A1:C3"/>
  </mergeCells>
  <pageMargins left="0.7" right="0.7" top="0.75" bottom="0.75" header="0.3" footer="0.3"/>
  <pageSetup orientation="portrait" horizontalDpi="4294967293" vertic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CD112D981D8C4894E061005623B0D0" ma:contentTypeVersion="3" ma:contentTypeDescription="Create a new document." ma:contentTypeScope="" ma:versionID="2b49a7b3e1a53b03425e7fb3e10c7300">
  <xsd:schema xmlns:xsd="http://www.w3.org/2001/XMLSchema" xmlns:xs="http://www.w3.org/2001/XMLSchema" xmlns:p="http://schemas.microsoft.com/office/2006/metadata/properties" targetNamespace="http://schemas.microsoft.com/office/2006/metadata/properties" ma:root="true" ma:fieldsID="9e5199851ddf59e4216b5689c11c87c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3B4AF1-218B-458A-911A-5A0CC0A45BC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541CB01-7598-4CA6-899A-040E4CA59E05}">
  <ds:schemaRefs>
    <ds:schemaRef ds:uri="http://schemas.microsoft.com/sharepoint/v3/contenttype/forms"/>
  </ds:schemaRefs>
</ds:datastoreItem>
</file>

<file path=customXml/itemProps3.xml><?xml version="1.0" encoding="utf-8"?>
<ds:datastoreItem xmlns:ds="http://schemas.openxmlformats.org/officeDocument/2006/customXml" ds:itemID="{0C4D3632-0DF1-4808-B348-C4C20FEA75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4</vt:i4>
      </vt:variant>
    </vt:vector>
  </HeadingPairs>
  <TitlesOfParts>
    <vt:vector size="24" baseType="lpstr">
      <vt:lpstr>1_INTRO</vt:lpstr>
      <vt:lpstr>2_Energy IN &amp; OUT</vt:lpstr>
      <vt:lpstr>3A_Energy CONSUMED</vt:lpstr>
      <vt:lpstr>3B_Process Block Diagrams</vt:lpstr>
      <vt:lpstr>3C_Elec Equip Master</vt:lpstr>
      <vt:lpstr>3C1_EPAct Motor Eff.</vt:lpstr>
      <vt:lpstr>3D_Combustion Equip Master</vt:lpstr>
      <vt:lpstr>3E_Diversity Factor</vt:lpstr>
      <vt:lpstr>4_Utility Data</vt:lpstr>
      <vt:lpstr>5_Estimated vs Actual</vt:lpstr>
      <vt:lpstr>6_Two Key Pies</vt:lpstr>
      <vt:lpstr>7_SEUs</vt:lpstr>
      <vt:lpstr>7A_SEU Actions</vt:lpstr>
      <vt:lpstr>8_Energy IMPV</vt:lpstr>
      <vt:lpstr>9_Action Plan Template</vt:lpstr>
      <vt:lpstr>10_Operational Controls</vt:lpstr>
      <vt:lpstr>99A_Baseline&amp;Achievement</vt:lpstr>
      <vt:lpstr>99B_Bottom Up Graphic</vt:lpstr>
      <vt:lpstr>Sheet5</vt:lpstr>
      <vt:lpstr>Sheet6</vt:lpstr>
      <vt:lpstr>'9_Action Plan Template'!Print_Area</vt:lpstr>
      <vt:lpstr>'99A_Baseline&amp;Achievement'!Print_Area</vt:lpstr>
      <vt:lpstr>'99B_Bottom Up Graphic'!Print_Area</vt:lpstr>
      <vt:lpstr>'3C_Elec Equip Master'!Print_Titles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2024-04-11T17:04:50Z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0x0101007FCD112D981D8C4894E061005623B0D0</vt:lpwstr>
  </property>
</Properties>
</file>